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s and Settings\USER\Desktop\協助掛校網 暫存\"/>
    </mc:Choice>
  </mc:AlternateContent>
  <xr:revisionPtr revIDLastSave="0" documentId="8_{A81944AB-1ADB-46B1-98CB-8D4F3338E5E8}" xr6:coauthVersionLast="47" xr6:coauthVersionMax="47" xr10:uidLastSave="{00000000-0000-0000-0000-000000000000}"/>
  <bookViews>
    <workbookView xWindow="-120" yWindow="-120" windowWidth="21840" windowHeight="13020" tabRatio="905" activeTab="1" xr2:uid="{00000000-000D-0000-FFFF-FFFF00000000}"/>
  </bookViews>
  <sheets>
    <sheet name="11月菜單" sheetId="10" r:id="rId1"/>
    <sheet name="素食 (蛋奶)" sheetId="14" r:id="rId2"/>
    <sheet name="1101-1102" sheetId="13" r:id="rId3"/>
    <sheet name="1104-1108" sheetId="11" r:id="rId4"/>
    <sheet name="1111-1115" sheetId="4" r:id="rId5"/>
    <sheet name="1118-1122" sheetId="5" r:id="rId6"/>
    <sheet name="1125-1129" sheetId="7" r:id="rId7"/>
  </sheets>
  <definedNames>
    <definedName name="_xlnm.Print_Area" localSheetId="0">'11月菜單'!$A$1:$N$27</definedName>
    <definedName name="_xlnm.Print_Area" localSheetId="1">'素食 (蛋奶)'!$A$1:$N$26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7" l="1"/>
  <c r="M6" i="7"/>
  <c r="P5" i="7"/>
  <c r="M5" i="7"/>
  <c r="H6" i="7"/>
  <c r="E6" i="7"/>
  <c r="H5" i="7"/>
  <c r="E5" i="7"/>
  <c r="AN6" i="7"/>
  <c r="AK6" i="7"/>
  <c r="AN5" i="7"/>
  <c r="AK5" i="7"/>
  <c r="AN6" i="5"/>
  <c r="AK6" i="5"/>
  <c r="AN5" i="5"/>
  <c r="AK5" i="5"/>
  <c r="H6" i="5"/>
  <c r="E6" i="5"/>
  <c r="H5" i="5"/>
  <c r="E5" i="5"/>
  <c r="AN6" i="4"/>
  <c r="AK6" i="4"/>
  <c r="AN5" i="4"/>
  <c r="AK5" i="4"/>
  <c r="AF6" i="4"/>
  <c r="AC6" i="4"/>
  <c r="AF5" i="4"/>
  <c r="AC5" i="4"/>
  <c r="H6" i="4"/>
  <c r="E6" i="4"/>
  <c r="H5" i="4"/>
  <c r="E5" i="4"/>
  <c r="AN6" i="11"/>
  <c r="AK6" i="11"/>
  <c r="AN5" i="11"/>
  <c r="AK5" i="11"/>
  <c r="H6" i="11"/>
  <c r="E6" i="11"/>
  <c r="H5" i="11"/>
  <c r="E5" i="11"/>
  <c r="AN6" i="13"/>
  <c r="AK6" i="13"/>
  <c r="AN5" i="13"/>
  <c r="AK5" i="13"/>
  <c r="AN36" i="7"/>
  <c r="AF36" i="7"/>
  <c r="X36" i="7"/>
  <c r="P36" i="7"/>
  <c r="H36" i="7"/>
  <c r="AN36" i="5"/>
  <c r="AF36" i="5"/>
  <c r="X36" i="5"/>
  <c r="P36" i="5"/>
  <c r="H36" i="5"/>
  <c r="AN36" i="4"/>
  <c r="AF36" i="4"/>
  <c r="X36" i="4"/>
  <c r="P36" i="4"/>
  <c r="H36" i="4"/>
  <c r="AN36" i="11"/>
  <c r="AF36" i="11"/>
  <c r="X36" i="11"/>
  <c r="P36" i="11"/>
  <c r="H36" i="11"/>
  <c r="H36" i="13"/>
  <c r="I35" i="13"/>
  <c r="H35" i="13" s="1"/>
  <c r="H39" i="13" s="1"/>
  <c r="I34" i="13"/>
  <c r="I33" i="13"/>
  <c r="P36" i="13"/>
  <c r="Q35" i="13"/>
  <c r="P35" i="13" s="1"/>
  <c r="P39" i="13" s="1"/>
  <c r="Q34" i="13"/>
  <c r="Q33" i="13"/>
  <c r="X36" i="13"/>
  <c r="Y35" i="13"/>
  <c r="X35" i="13"/>
  <c r="X39" i="13" s="1"/>
  <c r="Y34" i="13"/>
  <c r="Y33" i="13"/>
  <c r="Y39" i="13" s="1"/>
  <c r="AF36" i="13"/>
  <c r="AG35" i="13"/>
  <c r="AF35" i="13" s="1"/>
  <c r="AF39" i="13" s="1"/>
  <c r="AG34" i="13"/>
  <c r="AG33" i="13"/>
  <c r="AN36" i="13"/>
  <c r="Q39" i="13" l="1"/>
  <c r="AG39" i="13"/>
  <c r="I39" i="13"/>
  <c r="AN26" i="7"/>
  <c r="AM26" i="7"/>
  <c r="AN25" i="7"/>
  <c r="AL25" i="7"/>
  <c r="AN24" i="7"/>
  <c r="AM24" i="7"/>
  <c r="AF26" i="7"/>
  <c r="AF25" i="7"/>
  <c r="AC25" i="7"/>
  <c r="AF21" i="7"/>
  <c r="AE21" i="7"/>
  <c r="AF26" i="4"/>
  <c r="AC26" i="4"/>
  <c r="AF25" i="4"/>
  <c r="AC25" i="4"/>
  <c r="AN26" i="4"/>
  <c r="AL26" i="4"/>
  <c r="AN25" i="4"/>
  <c r="AK25" i="4"/>
  <c r="AN27" i="13"/>
  <c r="AM27" i="13"/>
  <c r="AN26" i="13"/>
  <c r="AL26" i="13"/>
  <c r="AN25" i="13"/>
  <c r="AM25" i="13"/>
  <c r="AK25" i="13"/>
  <c r="N24" i="14" l="1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N4" i="14"/>
  <c r="AC9" i="4" l="1"/>
  <c r="AF9" i="4"/>
  <c r="V12" i="4"/>
  <c r="V10" i="4"/>
  <c r="AF18" i="7"/>
  <c r="AE18" i="7"/>
  <c r="AF17" i="7"/>
  <c r="AE17" i="7"/>
  <c r="AF16" i="7"/>
  <c r="AD16" i="7"/>
  <c r="AF15" i="7"/>
  <c r="AC15" i="7"/>
  <c r="M24" i="7"/>
  <c r="H16" i="7"/>
  <c r="F16" i="7"/>
  <c r="H15" i="7"/>
  <c r="G15" i="7"/>
  <c r="H27" i="7"/>
  <c r="G27" i="7"/>
  <c r="H26" i="7"/>
  <c r="H25" i="7"/>
  <c r="F25" i="7"/>
  <c r="H24" i="7"/>
  <c r="F24" i="7"/>
  <c r="P25" i="7"/>
  <c r="N25" i="7"/>
  <c r="P24" i="7"/>
  <c r="AN18" i="4"/>
  <c r="AL18" i="4"/>
  <c r="AN17" i="4"/>
  <c r="AN16" i="4"/>
  <c r="AN15" i="4"/>
  <c r="AM15" i="4"/>
  <c r="AF17" i="4"/>
  <c r="AC17" i="4"/>
  <c r="AF16" i="4"/>
  <c r="AF15" i="4"/>
  <c r="AD15" i="4"/>
  <c r="AN11" i="11"/>
  <c r="AM11" i="11"/>
  <c r="AN10" i="11"/>
  <c r="AN9" i="11"/>
  <c r="AM9" i="11"/>
  <c r="AN8" i="11"/>
  <c r="AL8" i="11"/>
  <c r="AN12" i="4"/>
  <c r="AM12" i="4"/>
  <c r="AN11" i="4"/>
  <c r="AM11" i="4"/>
  <c r="AN10" i="4"/>
  <c r="AN9" i="4"/>
  <c r="AL9" i="4"/>
  <c r="AN8" i="4"/>
  <c r="AL8" i="4"/>
  <c r="AD8" i="7"/>
  <c r="AE12" i="7"/>
  <c r="X30" i="7"/>
  <c r="V30" i="7"/>
  <c r="X29" i="7"/>
  <c r="X28" i="7"/>
  <c r="V28" i="7"/>
  <c r="X27" i="7"/>
  <c r="W27" i="7"/>
  <c r="X26" i="7"/>
  <c r="W26" i="7"/>
  <c r="X25" i="7"/>
  <c r="W25" i="7"/>
  <c r="X24" i="7"/>
  <c r="W24" i="7"/>
  <c r="W13" i="7"/>
  <c r="W12" i="7"/>
  <c r="V11" i="7"/>
  <c r="V9" i="7"/>
  <c r="X5" i="7"/>
  <c r="U5" i="7"/>
  <c r="Y33" i="7" s="1"/>
  <c r="AO34" i="4" l="1"/>
  <c r="AG34" i="7"/>
  <c r="N8" i="7"/>
  <c r="Q34" i="7" s="1"/>
  <c r="AF9" i="5"/>
  <c r="AE9" i="5"/>
  <c r="AD8" i="5"/>
  <c r="AE15" i="5" l="1"/>
  <c r="V10" i="5"/>
  <c r="V9" i="5"/>
  <c r="M15" i="5"/>
  <c r="F25" i="5"/>
  <c r="P29" i="5"/>
  <c r="O29" i="5"/>
  <c r="P28" i="5"/>
  <c r="N28" i="5"/>
  <c r="P27" i="5"/>
  <c r="P26" i="5"/>
  <c r="O26" i="5"/>
  <c r="P25" i="5"/>
  <c r="M25" i="5"/>
  <c r="P24" i="5"/>
  <c r="M24" i="5"/>
  <c r="H25" i="5"/>
  <c r="H24" i="5"/>
  <c r="G24" i="5"/>
  <c r="X14" i="4"/>
  <c r="AD8" i="4" l="1"/>
  <c r="AG34" i="4" s="1"/>
  <c r="X13" i="4"/>
  <c r="W13" i="4"/>
  <c r="X12" i="4"/>
  <c r="W12" i="4"/>
  <c r="X11" i="4"/>
  <c r="W11" i="4"/>
  <c r="X10" i="4"/>
  <c r="V8" i="4"/>
  <c r="Y34" i="4" s="1"/>
  <c r="V15" i="4"/>
  <c r="U5" i="4"/>
  <c r="Y33" i="4" s="1"/>
  <c r="P10" i="4"/>
  <c r="O10" i="4"/>
  <c r="P9" i="4"/>
  <c r="O9" i="4"/>
  <c r="P8" i="4"/>
  <c r="N8" i="4"/>
  <c r="H17" i="4" l="1"/>
  <c r="H16" i="4"/>
  <c r="F16" i="4"/>
  <c r="H15" i="4"/>
  <c r="G15" i="4"/>
  <c r="AD26" i="11"/>
  <c r="AD8" i="11"/>
  <c r="V10" i="11"/>
  <c r="V15" i="11"/>
  <c r="N26" i="11"/>
  <c r="M25" i="11"/>
  <c r="E15" i="11"/>
  <c r="AF26" i="11"/>
  <c r="AF25" i="11"/>
  <c r="AN26" i="11"/>
  <c r="AL26" i="11"/>
  <c r="AO34" i="11" s="1"/>
  <c r="AN25" i="11"/>
  <c r="AM25" i="11"/>
  <c r="AN11" i="13" l="1"/>
  <c r="AM11" i="13"/>
  <c r="AN10" i="13"/>
  <c r="AN9" i="13"/>
  <c r="AM9" i="13"/>
  <c r="AN8" i="13"/>
  <c r="AL8" i="13"/>
  <c r="AL15" i="13" l="1"/>
  <c r="AO34" i="13" s="1"/>
  <c r="AN11" i="5"/>
  <c r="AM11" i="5"/>
  <c r="AN10" i="5"/>
  <c r="AN9" i="5"/>
  <c r="AN8" i="5"/>
  <c r="AL8" i="5"/>
  <c r="AN25" i="5"/>
  <c r="AL25" i="5"/>
  <c r="AN24" i="5"/>
  <c r="AM24" i="5"/>
  <c r="AN20" i="7"/>
  <c r="AM20" i="7"/>
  <c r="AN19" i="7" l="1"/>
  <c r="AL19" i="7"/>
  <c r="AN18" i="7"/>
  <c r="AM18" i="7"/>
  <c r="AN17" i="7"/>
  <c r="AN16" i="7"/>
  <c r="AM16" i="7"/>
  <c r="AN15" i="7"/>
  <c r="AM15" i="7"/>
  <c r="AO35" i="7" s="1"/>
  <c r="AN35" i="7" s="1"/>
  <c r="AN39" i="7" s="1"/>
  <c r="AN9" i="7" l="1"/>
  <c r="AK9" i="7"/>
  <c r="AN8" i="7"/>
  <c r="AL8" i="7"/>
  <c r="AO34" i="7" s="1"/>
  <c r="AO33" i="7" l="1"/>
  <c r="AO39" i="7" s="1"/>
  <c r="AF8" i="5"/>
  <c r="AF11" i="11"/>
  <c r="AF10" i="11"/>
  <c r="AF9" i="11"/>
  <c r="AF8" i="11"/>
  <c r="X15" i="11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I33" i="7" l="1"/>
  <c r="I33" i="5"/>
  <c r="M5" i="5"/>
  <c r="P5" i="5"/>
  <c r="M6" i="5"/>
  <c r="P6" i="5"/>
  <c r="I33" i="4"/>
  <c r="M5" i="4"/>
  <c r="P5" i="4"/>
  <c r="M6" i="4"/>
  <c r="P6" i="4"/>
  <c r="I33" i="11"/>
  <c r="M5" i="11"/>
  <c r="P5" i="11"/>
  <c r="M6" i="11"/>
  <c r="P6" i="11"/>
  <c r="AF6" i="11"/>
  <c r="AC6" i="11"/>
  <c r="AO33" i="11"/>
  <c r="AF5" i="11"/>
  <c r="AC5" i="11"/>
  <c r="AO33" i="4"/>
  <c r="AF6" i="5"/>
  <c r="AC6" i="5"/>
  <c r="AF5" i="5"/>
  <c r="AC5" i="5"/>
  <c r="AG33" i="5" s="1"/>
  <c r="AF6" i="7"/>
  <c r="AC6" i="7"/>
  <c r="AF5" i="7"/>
  <c r="AC5" i="7"/>
  <c r="AO33" i="13"/>
  <c r="X21" i="11"/>
  <c r="W21" i="11"/>
  <c r="Q33" i="11" l="1"/>
  <c r="AG33" i="7"/>
  <c r="AG33" i="4"/>
  <c r="P17" i="7"/>
  <c r="O17" i="7"/>
  <c r="P16" i="7"/>
  <c r="O16" i="7"/>
  <c r="P15" i="7"/>
  <c r="M15" i="7"/>
  <c r="Q33" i="7" s="1"/>
  <c r="AN21" i="4" l="1"/>
  <c r="AM21" i="4"/>
  <c r="AO35" i="4" s="1"/>
  <c r="X15" i="4"/>
  <c r="X9" i="4"/>
  <c r="W9" i="4"/>
  <c r="Y35" i="4" s="1"/>
  <c r="X8" i="4"/>
  <c r="X5" i="4"/>
  <c r="P20" i="7"/>
  <c r="O20" i="7"/>
  <c r="Q35" i="7" s="1"/>
  <c r="H20" i="7"/>
  <c r="G20" i="7"/>
  <c r="X15" i="7"/>
  <c r="V15" i="7"/>
  <c r="Y34" i="7" s="1"/>
  <c r="X13" i="7"/>
  <c r="X12" i="7"/>
  <c r="X11" i="7"/>
  <c r="H11" i="7"/>
  <c r="G11" i="7"/>
  <c r="AE10" i="7"/>
  <c r="X10" i="7"/>
  <c r="W10" i="7"/>
  <c r="H10" i="7"/>
  <c r="AE9" i="7"/>
  <c r="X9" i="7"/>
  <c r="P9" i="7"/>
  <c r="H9" i="7"/>
  <c r="F9" i="7"/>
  <c r="X8" i="7"/>
  <c r="W8" i="7"/>
  <c r="Y35" i="7" s="1"/>
  <c r="X35" i="7" s="1"/>
  <c r="X39" i="7" s="1"/>
  <c r="P8" i="7"/>
  <c r="H8" i="7"/>
  <c r="F8" i="7"/>
  <c r="AF25" i="5"/>
  <c r="AD25" i="5"/>
  <c r="AG34" i="5" s="1"/>
  <c r="AF24" i="5"/>
  <c r="AN20" i="5"/>
  <c r="AM20" i="5"/>
  <c r="AO35" i="5" s="1"/>
  <c r="AN35" i="5" s="1"/>
  <c r="AN39" i="5" s="1"/>
  <c r="AF20" i="5"/>
  <c r="AE20" i="5"/>
  <c r="P20" i="5"/>
  <c r="O20" i="5"/>
  <c r="H20" i="5"/>
  <c r="G20" i="5"/>
  <c r="N18" i="5"/>
  <c r="O17" i="5"/>
  <c r="X16" i="5"/>
  <c r="V16" i="5"/>
  <c r="M16" i="5"/>
  <c r="AN15" i="5"/>
  <c r="AL15" i="5"/>
  <c r="AO34" i="5" s="1"/>
  <c r="AF15" i="5"/>
  <c r="X15" i="5"/>
  <c r="W15" i="5"/>
  <c r="P15" i="5"/>
  <c r="H15" i="5"/>
  <c r="F15" i="5"/>
  <c r="AN14" i="5"/>
  <c r="AK14" i="5"/>
  <c r="AO33" i="5" s="1"/>
  <c r="AF14" i="5"/>
  <c r="AE14" i="5"/>
  <c r="X14" i="5"/>
  <c r="W14" i="5"/>
  <c r="P14" i="5"/>
  <c r="M14" i="5"/>
  <c r="H14" i="5"/>
  <c r="G14" i="5"/>
  <c r="X13" i="5"/>
  <c r="X12" i="5"/>
  <c r="P12" i="5"/>
  <c r="M12" i="5"/>
  <c r="H12" i="5"/>
  <c r="X11" i="5"/>
  <c r="W11" i="5"/>
  <c r="P11" i="5"/>
  <c r="O11" i="5"/>
  <c r="H11" i="5"/>
  <c r="G11" i="5"/>
  <c r="X10" i="5"/>
  <c r="P10" i="5"/>
  <c r="O10" i="5"/>
  <c r="H10" i="5"/>
  <c r="G10" i="5"/>
  <c r="X9" i="5"/>
  <c r="P9" i="5"/>
  <c r="H9" i="5"/>
  <c r="X8" i="5"/>
  <c r="V8" i="5"/>
  <c r="P8" i="5"/>
  <c r="N8" i="5"/>
  <c r="H8" i="5"/>
  <c r="F8" i="5"/>
  <c r="I34" i="5" s="1"/>
  <c r="H27" i="4"/>
  <c r="P26" i="4"/>
  <c r="N26" i="4"/>
  <c r="H26" i="4"/>
  <c r="P25" i="4"/>
  <c r="H25" i="4"/>
  <c r="F25" i="4"/>
  <c r="AF21" i="4"/>
  <c r="AE21" i="4"/>
  <c r="AG35" i="4" s="1"/>
  <c r="AF35" i="4" s="1"/>
  <c r="AF39" i="4" s="1"/>
  <c r="P21" i="4"/>
  <c r="O21" i="4"/>
  <c r="H21" i="4"/>
  <c r="G21" i="4"/>
  <c r="P19" i="4"/>
  <c r="O19" i="4"/>
  <c r="P18" i="4"/>
  <c r="P17" i="4"/>
  <c r="N17" i="4"/>
  <c r="P16" i="4"/>
  <c r="O16" i="4"/>
  <c r="P15" i="4"/>
  <c r="M15" i="4"/>
  <c r="Q33" i="4" s="1"/>
  <c r="H10" i="4"/>
  <c r="G10" i="4"/>
  <c r="H9" i="4"/>
  <c r="G9" i="4"/>
  <c r="AF8" i="4"/>
  <c r="H8" i="4"/>
  <c r="F8" i="4"/>
  <c r="AN21" i="11"/>
  <c r="AM21" i="11"/>
  <c r="AF21" i="11"/>
  <c r="AE21" i="11"/>
  <c r="AN18" i="11"/>
  <c r="AM18" i="11"/>
  <c r="AD18" i="11"/>
  <c r="AG34" i="11" s="1"/>
  <c r="AN17" i="11"/>
  <c r="AM17" i="11"/>
  <c r="AF17" i="11"/>
  <c r="AE17" i="11"/>
  <c r="AN16" i="11"/>
  <c r="AM16" i="11"/>
  <c r="AF16" i="11"/>
  <c r="AC16" i="11"/>
  <c r="AG33" i="11" s="1"/>
  <c r="AN15" i="11"/>
  <c r="AM15" i="11"/>
  <c r="AF15" i="11"/>
  <c r="AE15" i="11"/>
  <c r="AG35" i="11" l="1"/>
  <c r="AF35" i="11" s="1"/>
  <c r="AF39" i="11" s="1"/>
  <c r="Y34" i="5"/>
  <c r="Q34" i="4"/>
  <c r="I35" i="7"/>
  <c r="H35" i="7" s="1"/>
  <c r="H39" i="7" s="1"/>
  <c r="Q34" i="5"/>
  <c r="P35" i="7"/>
  <c r="P39" i="7" s="1"/>
  <c r="Q39" i="7"/>
  <c r="X35" i="4"/>
  <c r="X39" i="4" s="1"/>
  <c r="Y39" i="4"/>
  <c r="AN35" i="4"/>
  <c r="AN39" i="4" s="1"/>
  <c r="AO39" i="4"/>
  <c r="Y39" i="7"/>
  <c r="AG35" i="5"/>
  <c r="AF35" i="5" s="1"/>
  <c r="AF39" i="5" s="1"/>
  <c r="AO35" i="11"/>
  <c r="AG35" i="7"/>
  <c r="Y35" i="5"/>
  <c r="X35" i="5" s="1"/>
  <c r="X39" i="5" s="1"/>
  <c r="I35" i="5"/>
  <c r="H35" i="5" s="1"/>
  <c r="H39" i="5" s="1"/>
  <c r="AG39" i="4"/>
  <c r="AG39" i="11"/>
  <c r="AO39" i="5"/>
  <c r="Q35" i="4"/>
  <c r="P35" i="4" s="1"/>
  <c r="P39" i="4" s="1"/>
  <c r="I34" i="4"/>
  <c r="Q33" i="5"/>
  <c r="I35" i="4"/>
  <c r="H35" i="4" s="1"/>
  <c r="H39" i="4" s="1"/>
  <c r="Q35" i="5"/>
  <c r="P35" i="5" s="1"/>
  <c r="P39" i="5" s="1"/>
  <c r="I34" i="7"/>
  <c r="I39" i="7" s="1"/>
  <c r="F8" i="11"/>
  <c r="I39" i="5" l="1"/>
  <c r="I39" i="4"/>
  <c r="AF35" i="7"/>
  <c r="AF39" i="7" s="1"/>
  <c r="AG39" i="7"/>
  <c r="AN35" i="11"/>
  <c r="AN39" i="11" s="1"/>
  <c r="AO39" i="11"/>
  <c r="Q39" i="4"/>
  <c r="AG39" i="5"/>
  <c r="Q39" i="5"/>
  <c r="U12" i="11"/>
  <c r="X12" i="11"/>
  <c r="X5" i="5" l="1"/>
  <c r="U5" i="5"/>
  <c r="Y33" i="5" s="1"/>
  <c r="Y39" i="5" s="1"/>
  <c r="X5" i="11"/>
  <c r="U5" i="11"/>
  <c r="Y33" i="11" s="1"/>
  <c r="N24" i="10" l="1"/>
  <c r="N4" i="10"/>
  <c r="H16" i="11" l="1"/>
  <c r="H15" i="11"/>
  <c r="F16" i="11" l="1"/>
  <c r="X11" i="11" l="1"/>
  <c r="V11" i="11"/>
  <c r="Y34" i="11" s="1"/>
  <c r="X10" i="11"/>
  <c r="X9" i="11"/>
  <c r="W9" i="11"/>
  <c r="X8" i="11"/>
  <c r="W8" i="11"/>
  <c r="Y35" i="11" s="1"/>
  <c r="X35" i="11" s="1"/>
  <c r="X39" i="11" s="1"/>
  <c r="P27" i="11"/>
  <c r="P26" i="11"/>
  <c r="P25" i="11"/>
  <c r="P17" i="11"/>
  <c r="P16" i="11"/>
  <c r="N16" i="11"/>
  <c r="P15" i="11"/>
  <c r="O15" i="11"/>
  <c r="Y39" i="11" l="1"/>
  <c r="P11" i="11"/>
  <c r="P10" i="11"/>
  <c r="P9" i="11"/>
  <c r="P8" i="11"/>
  <c r="N8" i="11"/>
  <c r="Q34" i="11" s="1"/>
  <c r="H26" i="11"/>
  <c r="F26" i="11"/>
  <c r="I34" i="11" s="1"/>
  <c r="H25" i="11"/>
  <c r="G25" i="11"/>
  <c r="H21" i="11"/>
  <c r="G21" i="11"/>
  <c r="H11" i="11"/>
  <c r="G11" i="11"/>
  <c r="H10" i="11"/>
  <c r="H9" i="11"/>
  <c r="H8" i="11"/>
  <c r="I35" i="11" l="1"/>
  <c r="H35" i="11" s="1"/>
  <c r="H39" i="11" s="1"/>
  <c r="AN18" i="13"/>
  <c r="AN17" i="13"/>
  <c r="AM17" i="13"/>
  <c r="AN16" i="13"/>
  <c r="AN15" i="13"/>
  <c r="I39" i="11" l="1"/>
  <c r="P21" i="11"/>
  <c r="O21" i="11"/>
  <c r="Q35" i="11" s="1"/>
  <c r="P35" i="11" l="1"/>
  <c r="P39" i="11" s="1"/>
  <c r="Q39" i="11"/>
  <c r="AN21" i="13"/>
  <c r="AM21" i="13"/>
  <c r="AO35" i="13" s="1"/>
  <c r="AN35" i="13" l="1"/>
  <c r="AN39" i="13" s="1"/>
  <c r="AO39" i="13"/>
  <c r="AI3" i="4"/>
  <c r="AI3" i="7" l="1"/>
  <c r="AA3" i="7"/>
  <c r="S3" i="7" l="1"/>
  <c r="K3" i="7"/>
  <c r="AI3" i="5"/>
  <c r="AA3" i="5"/>
  <c r="S3" i="5"/>
  <c r="K3" i="5"/>
  <c r="AA3" i="4"/>
  <c r="S3" i="4"/>
  <c r="K3" i="4"/>
  <c r="AI3" i="11"/>
  <c r="AA3" i="11"/>
  <c r="S3" i="11"/>
  <c r="K3" i="11"/>
  <c r="AI3" i="13"/>
  <c r="AA3" i="13"/>
  <c r="S3" i="13"/>
  <c r="K3" i="13"/>
</calcChain>
</file>

<file path=xl/sharedStrings.xml><?xml version="1.0" encoding="utf-8"?>
<sst xmlns="http://schemas.openxmlformats.org/spreadsheetml/2006/main" count="1615" uniqueCount="619">
  <si>
    <t>湯</t>
    <phoneticPr fontId="20" type="noConversion"/>
  </si>
  <si>
    <t>人數</t>
    <phoneticPr fontId="20" type="noConversion"/>
  </si>
  <si>
    <t>主
菜</t>
    <phoneticPr fontId="20" type="noConversion"/>
  </si>
  <si>
    <t>副
菜</t>
    <phoneticPr fontId="20" type="noConversion"/>
  </si>
  <si>
    <t>青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</si>
  <si>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</si>
  <si>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</si>
  <si>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</si>
  <si>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</si>
  <si>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</si>
  <si>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</si>
  <si>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菜名</t>
    <phoneticPr fontId="20" type="noConversion"/>
  </si>
  <si>
    <t>食材</t>
    <phoneticPr fontId="20" type="noConversion"/>
  </si>
  <si>
    <t>主
食</t>
    <phoneticPr fontId="20" type="noConversion"/>
  </si>
  <si>
    <t>單位</t>
    <phoneticPr fontId="20" type="noConversion"/>
  </si>
  <si>
    <t>每人(g)</t>
    <phoneticPr fontId="20" type="noConversion"/>
  </si>
  <si>
    <t>單位</t>
    <phoneticPr fontId="20" type="noConversion"/>
  </si>
  <si>
    <t>單位</t>
    <phoneticPr fontId="20" type="noConversion"/>
  </si>
  <si>
    <t>屏東縣</t>
  </si>
  <si>
    <t>副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</si>
  <si>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</si>
  <si>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</si>
  <si>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</si>
  <si>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</si>
  <si>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</si>
  <si>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</si>
  <si>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</si>
  <si>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每人(g)</t>
    <phoneticPr fontId="20" type="noConversion"/>
  </si>
  <si>
    <t>主
食</t>
    <phoneticPr fontId="20" type="noConversion"/>
  </si>
  <si>
    <t>主
菜</t>
    <phoneticPr fontId="20" type="noConversion"/>
  </si>
  <si>
    <t>公斤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</si>
  <si>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</si>
  <si>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</si>
  <si>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</si>
  <si>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P</t>
    <phoneticPr fontId="20" type="noConversion"/>
  </si>
  <si>
    <t>採購量</t>
    <phoneticPr fontId="20" type="noConversion"/>
  </si>
  <si>
    <t>V</t>
    <phoneticPr fontId="20" type="noConversion"/>
  </si>
  <si>
    <t>V</t>
    <phoneticPr fontId="20" type="noConversion"/>
  </si>
  <si>
    <t xml:space="preserve">總熱量  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</si>
  <si>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</si>
  <si>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</si>
  <si>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</si>
  <si>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</si>
  <si>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(一)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</si>
  <si>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</si>
  <si>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</si>
  <si>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</si>
  <si>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</si>
  <si>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</si>
  <si>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</si>
  <si>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</si>
  <si>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</si>
  <si>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</si>
  <si>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</si>
  <si>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</si>
  <si>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</si>
  <si>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</si>
  <si>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</si>
  <si>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</si>
  <si>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</si>
  <si>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>執行秘書: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</si>
  <si>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</si>
  <si>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</si>
  <si>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</si>
  <si>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</si>
  <si>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總熱量  </t>
    <phoneticPr fontId="20" type="noConversion"/>
  </si>
  <si>
    <t xml:space="preserve">乳品類(份) 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</si>
  <si>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</si>
  <si>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</si>
  <si>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</si>
  <si>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</si>
  <si>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副菜2</t>
  </si>
  <si>
    <t>(煮)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</si>
  <si>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</si>
  <si>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</si>
  <si>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</si>
  <si>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</si>
  <si>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</si>
  <si>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米</t>
    <phoneticPr fontId="20" type="noConversion"/>
  </si>
  <si>
    <t>增加小饅頭類的小點心</t>
  </si>
  <si>
    <t>無骨雞排改柳葉魚</t>
    <phoneticPr fontId="20" type="noConversion"/>
  </si>
  <si>
    <t>川燙肉絲改單份的肉類;增加小饅頭類的小點心;飯湯增加豆腐</t>
    <phoneticPr fontId="20" type="noConversion"/>
  </si>
  <si>
    <t>川燙肉絲改單份的肉類</t>
    <phoneticPr fontId="20" type="noConversion"/>
  </si>
  <si>
    <t>滷肉臊改單份的肉類</t>
    <phoneticPr fontId="20" type="noConversion"/>
  </si>
  <si>
    <t xml:space="preserve">         【大聚便當有限公司】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</si>
  <si>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</si>
  <si>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</si>
  <si>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</si>
  <si>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</si>
  <si>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</si>
  <si>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</si>
  <si>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全榖雜糧類(份)</t>
    <phoneticPr fontId="20" type="noConversion"/>
  </si>
  <si>
    <t>豆魚蛋肉類(份)</t>
    <phoneticPr fontId="20" type="noConversion"/>
  </si>
  <si>
    <t>蔬  菜  類(份)</t>
    <phoneticPr fontId="20" type="noConversion"/>
  </si>
  <si>
    <t>熱量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</si>
  <si>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</si>
  <si>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</si>
  <si>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</si>
  <si>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白</t>
    <phoneticPr fontId="20" type="noConversion"/>
  </si>
  <si>
    <t>食譜設計:</t>
    <phoneticPr fontId="20" type="noConversion"/>
  </si>
  <si>
    <t xml:space="preserve"> 校長：</t>
    <phoneticPr fontId="20" type="noConversion"/>
  </si>
  <si>
    <t>(五)</t>
    <phoneticPr fontId="20" type="noConversion"/>
  </si>
  <si>
    <t>(五)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</si>
  <si>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</si>
  <si>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</si>
  <si>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時</t>
    <phoneticPr fontId="20" type="noConversion"/>
  </si>
  <si>
    <t>有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</si>
  <si>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</si>
  <si>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</si>
  <si>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機</t>
    <phoneticPr fontId="20" type="noConversion"/>
  </si>
  <si>
    <t>青</t>
    <phoneticPr fontId="20" type="noConversion"/>
  </si>
  <si>
    <t>菜</t>
    <phoneticPr fontId="20" type="noConversion"/>
  </si>
  <si>
    <t>水果 類(份)</t>
    <phoneticPr fontId="20" type="noConversion"/>
  </si>
  <si>
    <t>乳品類(份)</t>
    <phoneticPr fontId="20" type="noConversion"/>
  </si>
  <si>
    <t>油脂類(份)</t>
    <phoneticPr fontId="20" type="noConversion"/>
  </si>
  <si>
    <t>油脂與堅果種子類(份)</t>
    <phoneticPr fontId="20" type="noConversion"/>
  </si>
  <si>
    <t>油脂與堅果種子類(份)</t>
    <phoneticPr fontId="20" type="noConversion"/>
  </si>
  <si>
    <t>湯</t>
  </si>
  <si>
    <t>(炒)</t>
    <phoneticPr fontId="20" type="noConversion"/>
  </si>
  <si>
    <t>花</t>
    <phoneticPr fontId="20" type="noConversion"/>
  </si>
  <si>
    <t>肉</t>
  </si>
  <si>
    <t>肉</t>
    <phoneticPr fontId="20" type="noConversion"/>
  </si>
  <si>
    <t>米</t>
  </si>
  <si>
    <t>玉</t>
  </si>
  <si>
    <t>濃</t>
  </si>
  <si>
    <t>咖</t>
  </si>
  <si>
    <t>哩</t>
  </si>
  <si>
    <t>2.咖哩粉</t>
  </si>
  <si>
    <t>蛋</t>
  </si>
  <si>
    <t xml:space="preserve">水果類(份)  </t>
    <phoneticPr fontId="20" type="noConversion"/>
  </si>
  <si>
    <t xml:space="preserve">乳品類(份)  </t>
    <phoneticPr fontId="20" type="noConversion"/>
  </si>
  <si>
    <t>蛋</t>
    <phoneticPr fontId="20" type="noConversion"/>
  </si>
  <si>
    <t>玉</t>
    <phoneticPr fontId="20" type="noConversion"/>
  </si>
  <si>
    <t>瓜</t>
    <phoneticPr fontId="20" type="noConversion"/>
  </si>
  <si>
    <t>冬</t>
    <phoneticPr fontId="20" type="noConversion"/>
  </si>
  <si>
    <t>蒜酥</t>
  </si>
  <si>
    <t>紅蘿蔔</t>
    <phoneticPr fontId="20" type="noConversion"/>
  </si>
  <si>
    <t>1.豆腐</t>
    <phoneticPr fontId="20" type="noConversion"/>
  </si>
  <si>
    <t>2.味增</t>
    <phoneticPr fontId="20" type="noConversion"/>
  </si>
  <si>
    <t>味</t>
    <phoneticPr fontId="20" type="noConversion"/>
  </si>
  <si>
    <t>噌</t>
    <phoneticPr fontId="20" type="noConversion"/>
  </si>
  <si>
    <t>3.柴魚</t>
    <phoneticPr fontId="20" type="noConversion"/>
  </si>
  <si>
    <t>白蘿蔔</t>
    <phoneticPr fontId="20" type="noConversion"/>
  </si>
  <si>
    <t>雞</t>
    <phoneticPr fontId="20" type="noConversion"/>
  </si>
  <si>
    <t>(炒)</t>
    <phoneticPr fontId="20" type="noConversion"/>
  </si>
  <si>
    <t>2.龍骨</t>
    <phoneticPr fontId="20" type="noConversion"/>
  </si>
  <si>
    <t>龍</t>
    <phoneticPr fontId="20" type="noConversion"/>
  </si>
  <si>
    <t>骨</t>
    <phoneticPr fontId="20" type="noConversion"/>
  </si>
  <si>
    <t>開</t>
    <phoneticPr fontId="20" type="noConversion"/>
  </si>
  <si>
    <t>山東白</t>
    <phoneticPr fontId="20" type="noConversion"/>
  </si>
  <si>
    <t>陽</t>
    <phoneticPr fontId="20" type="noConversion"/>
  </si>
  <si>
    <t>蝦米</t>
    <phoneticPr fontId="20" type="noConversion"/>
  </si>
  <si>
    <t>木耳</t>
    <phoneticPr fontId="20" type="noConversion"/>
  </si>
  <si>
    <t>肉絲</t>
    <phoneticPr fontId="20" type="noConversion"/>
  </si>
  <si>
    <t>蘑</t>
    <phoneticPr fontId="20" type="noConversion"/>
  </si>
  <si>
    <t>菇</t>
    <phoneticPr fontId="20" type="noConversion"/>
  </si>
  <si>
    <t>3.蒜酥</t>
    <phoneticPr fontId="20" type="noConversion"/>
  </si>
  <si>
    <t>4.洋蔥</t>
    <phoneticPr fontId="20" type="noConversion"/>
  </si>
  <si>
    <t>5.紅蘿蔔</t>
    <phoneticPr fontId="20" type="noConversion"/>
  </si>
  <si>
    <t>1.大溪豆乾</t>
    <phoneticPr fontId="20" type="noConversion"/>
  </si>
  <si>
    <t>2.蒜酥</t>
    <phoneticPr fontId="20" type="noConversion"/>
  </si>
  <si>
    <t>大</t>
    <phoneticPr fontId="20" type="noConversion"/>
  </si>
  <si>
    <t>3.海帶結</t>
    <phoneticPr fontId="20" type="noConversion"/>
  </si>
  <si>
    <t>溪</t>
    <phoneticPr fontId="20" type="noConversion"/>
  </si>
  <si>
    <t>4.豆瓣醬</t>
    <phoneticPr fontId="20" type="noConversion"/>
  </si>
  <si>
    <t>豆</t>
    <phoneticPr fontId="20" type="noConversion"/>
  </si>
  <si>
    <t>乾</t>
    <phoneticPr fontId="20" type="noConversion"/>
  </si>
  <si>
    <t>(煮)</t>
    <phoneticPr fontId="20" type="noConversion"/>
  </si>
  <si>
    <t>雞</t>
    <phoneticPr fontId="20" type="noConversion"/>
  </si>
  <si>
    <t>1.肉片</t>
    <phoneticPr fontId="20" type="noConversion"/>
  </si>
  <si>
    <t>2.黑胡椒醬</t>
    <phoneticPr fontId="20" type="noConversion"/>
  </si>
  <si>
    <t>片</t>
    <phoneticPr fontId="20" type="noConversion"/>
  </si>
  <si>
    <t>4.洋蔥</t>
    <phoneticPr fontId="20" type="noConversion"/>
  </si>
  <si>
    <t>瓠</t>
    <phoneticPr fontId="20" type="noConversion"/>
  </si>
  <si>
    <t>1.瓠瓜</t>
    <phoneticPr fontId="20" type="noConversion"/>
  </si>
  <si>
    <t>麻</t>
    <phoneticPr fontId="20" type="noConversion"/>
  </si>
  <si>
    <t>1.雞肉</t>
    <phoneticPr fontId="20" type="noConversion"/>
  </si>
  <si>
    <t>油</t>
    <phoneticPr fontId="20" type="noConversion"/>
  </si>
  <si>
    <t>3.麻油</t>
  </si>
  <si>
    <t>4.米酒</t>
    <phoneticPr fontId="20" type="noConversion"/>
  </si>
  <si>
    <t>5.薑片</t>
  </si>
  <si>
    <t>(煮)</t>
    <phoneticPr fontId="20" type="noConversion"/>
  </si>
  <si>
    <t>海</t>
    <phoneticPr fontId="20" type="noConversion"/>
  </si>
  <si>
    <t>海帶根</t>
    <phoneticPr fontId="20" type="noConversion"/>
  </si>
  <si>
    <t>根</t>
    <phoneticPr fontId="20" type="noConversion"/>
  </si>
  <si>
    <t>豆干片</t>
    <phoneticPr fontId="20" type="noConversion"/>
  </si>
  <si>
    <t>豆瓣醬</t>
    <phoneticPr fontId="20" type="noConversion"/>
  </si>
  <si>
    <t>片</t>
    <phoneticPr fontId="20" type="noConversion"/>
  </si>
  <si>
    <t>蘿</t>
  </si>
  <si>
    <t>玉蜀黍</t>
  </si>
  <si>
    <t>蔔</t>
  </si>
  <si>
    <t>龍骨</t>
  </si>
  <si>
    <t>白蘿蔔</t>
  </si>
  <si>
    <t>高麗菜</t>
    <phoneticPr fontId="20" type="noConversion"/>
  </si>
  <si>
    <t>紅蘿蔔</t>
    <phoneticPr fontId="20" type="noConversion"/>
  </si>
  <si>
    <t>雞蛋</t>
    <phoneticPr fontId="20" type="noConversion"/>
  </si>
  <si>
    <t>肉絲</t>
    <phoneticPr fontId="20" type="noConversion"/>
  </si>
  <si>
    <t>玉米粒</t>
    <phoneticPr fontId="20" type="noConversion"/>
  </si>
  <si>
    <t>絲</t>
  </si>
  <si>
    <t>(煮)</t>
    <phoneticPr fontId="20" type="noConversion"/>
  </si>
  <si>
    <t>粉</t>
    <phoneticPr fontId="20" type="noConversion"/>
  </si>
  <si>
    <t>日</t>
    <phoneticPr fontId="20" type="noConversion"/>
  </si>
  <si>
    <t>式</t>
    <phoneticPr fontId="20" type="noConversion"/>
  </si>
  <si>
    <t>蔬</t>
    <phoneticPr fontId="20" type="noConversion"/>
  </si>
  <si>
    <t>1.冬粉</t>
  </si>
  <si>
    <t>3.絞肉</t>
    <phoneticPr fontId="20" type="noConversion"/>
  </si>
  <si>
    <t>4.油蔥酥</t>
    <phoneticPr fontId="20" type="noConversion"/>
  </si>
  <si>
    <t>香菇</t>
    <phoneticPr fontId="20" type="noConversion"/>
  </si>
  <si>
    <t>蔥</t>
  </si>
  <si>
    <t>爆</t>
  </si>
  <si>
    <t>薯</t>
  </si>
  <si>
    <t>胡蘿蔔</t>
  </si>
  <si>
    <t>2.雞蛋</t>
    <phoneticPr fontId="20" type="noConversion"/>
  </si>
  <si>
    <t>2.雞蛋</t>
    <phoneticPr fontId="20" type="noConversion"/>
  </si>
  <si>
    <t>炒</t>
    <phoneticPr fontId="20" type="noConversion"/>
  </si>
  <si>
    <t>滷</t>
    <phoneticPr fontId="20" type="noConversion"/>
  </si>
  <si>
    <t>紅燒麵輪</t>
  </si>
  <si>
    <t>椒</t>
    <phoneticPr fontId="20" type="noConversion"/>
  </si>
  <si>
    <t>黑</t>
    <phoneticPr fontId="20" type="noConversion"/>
  </si>
  <si>
    <t>乾</t>
    <phoneticPr fontId="20" type="noConversion"/>
  </si>
  <si>
    <t xml:space="preserve">有機蔬菜              </t>
    <phoneticPr fontId="20" type="noConversion"/>
  </si>
  <si>
    <t xml:space="preserve">時令蔬菜              </t>
    <phoneticPr fontId="20" type="noConversion"/>
  </si>
  <si>
    <t>蔬</t>
  </si>
  <si>
    <t>輪</t>
  </si>
  <si>
    <t>白米飯</t>
    <phoneticPr fontId="20" type="noConversion"/>
  </si>
  <si>
    <t>絲瓜冬粉</t>
    <phoneticPr fontId="20" type="noConversion"/>
  </si>
  <si>
    <t>什錦高麗菜</t>
    <phoneticPr fontId="20" type="noConversion"/>
  </si>
  <si>
    <t>蔬菜冬粉</t>
    <phoneticPr fontId="20" type="noConversion"/>
  </si>
  <si>
    <t xml:space="preserve">時令蔬菜       </t>
    <phoneticPr fontId="20" type="noConversion"/>
  </si>
  <si>
    <t>履歷豆漿</t>
    <phoneticPr fontId="20" type="noConversion"/>
  </si>
  <si>
    <t>黑胡椒肉片</t>
    <phoneticPr fontId="20" type="noConversion"/>
  </si>
  <si>
    <t>海根乾片</t>
    <phoneticPr fontId="20" type="noConversion"/>
  </si>
  <si>
    <t xml:space="preserve">有機蔬菜       </t>
    <phoneticPr fontId="20" type="noConversion"/>
  </si>
  <si>
    <t>油腐肉燥</t>
    <phoneticPr fontId="20" type="noConversion"/>
  </si>
  <si>
    <t>銀蔔燒肉</t>
    <phoneticPr fontId="20" type="noConversion"/>
  </si>
  <si>
    <t>香菇青花菜</t>
    <phoneticPr fontId="20" type="noConversion"/>
  </si>
  <si>
    <t>美式炸雞</t>
    <phoneticPr fontId="20" type="noConversion"/>
  </si>
  <si>
    <t>什錦滷味</t>
    <phoneticPr fontId="20" type="noConversion"/>
  </si>
  <si>
    <t>紅豆薏仁湯</t>
    <phoneticPr fontId="20" type="noConversion"/>
  </si>
  <si>
    <t>魚香燒肉</t>
    <phoneticPr fontId="20" type="noConversion"/>
  </si>
  <si>
    <t>玉米濃湯</t>
    <phoneticPr fontId="20" type="noConversion"/>
  </si>
  <si>
    <t>咖哩雞</t>
    <phoneticPr fontId="20" type="noConversion"/>
  </si>
  <si>
    <t>關東煮</t>
    <phoneticPr fontId="20" type="noConversion"/>
  </si>
  <si>
    <t>竹筍龍骨湯</t>
    <phoneticPr fontId="20" type="noConversion"/>
  </si>
  <si>
    <t>什錦飯湯</t>
    <phoneticPr fontId="20" type="noConversion"/>
  </si>
  <si>
    <t>無骨雞排</t>
    <phoneticPr fontId="20" type="noConversion"/>
  </si>
  <si>
    <t>糖醋魚丁</t>
    <phoneticPr fontId="20" type="noConversion"/>
  </si>
  <si>
    <t>蘿蔔雞肉湯</t>
    <phoneticPr fontId="20" type="noConversion"/>
  </si>
  <si>
    <t>豆薯蛋花湯</t>
    <phoneticPr fontId="20" type="noConversion"/>
  </si>
  <si>
    <t>紅燒排骨</t>
    <phoneticPr fontId="20" type="noConversion"/>
  </si>
  <si>
    <t xml:space="preserve">時令蔬菜           </t>
    <phoneticPr fontId="20" type="noConversion"/>
  </si>
  <si>
    <t>蔬菜油腐湯</t>
    <phoneticPr fontId="20" type="noConversion"/>
  </si>
  <si>
    <t>香滷雞塊</t>
    <phoneticPr fontId="20" type="noConversion"/>
  </si>
  <si>
    <t>蔬菜黑輪</t>
    <phoneticPr fontId="20" type="noConversion"/>
  </si>
  <si>
    <t>米粉</t>
    <phoneticPr fontId="20" type="noConversion"/>
  </si>
  <si>
    <t>黑胡椒乾丁</t>
    <phoneticPr fontId="20" type="noConversion"/>
  </si>
  <si>
    <t>麻油烤麩</t>
    <phoneticPr fontId="20" type="noConversion"/>
  </si>
  <si>
    <t>酥炸時蔬</t>
    <phoneticPr fontId="20" type="noConversion"/>
  </si>
  <si>
    <t>紅燒豆包</t>
    <phoneticPr fontId="20" type="noConversion"/>
  </si>
  <si>
    <t>香滷油腐</t>
    <phoneticPr fontId="20" type="noConversion"/>
  </si>
  <si>
    <t>紅燒素烘肉</t>
    <phoneticPr fontId="20" type="noConversion"/>
  </si>
  <si>
    <t>鳳梨素雞丁</t>
    <phoneticPr fontId="20" type="noConversion"/>
  </si>
  <si>
    <t>鹽酥百匯</t>
    <phoneticPr fontId="20" type="noConversion"/>
  </si>
  <si>
    <t>蘑菇豆輪</t>
    <phoneticPr fontId="20" type="noConversion"/>
  </si>
  <si>
    <t>咖哩煲</t>
    <phoneticPr fontId="20" type="noConversion"/>
  </si>
  <si>
    <t>蔬菜涮涮鍋</t>
    <phoneticPr fontId="20" type="noConversion"/>
  </si>
  <si>
    <t>蔬菜素黑輪</t>
    <phoneticPr fontId="20" type="noConversion"/>
  </si>
  <si>
    <t>芝麻包</t>
    <phoneticPr fontId="20" type="noConversion"/>
  </si>
  <si>
    <t>客家小炒</t>
    <phoneticPr fontId="20" type="noConversion"/>
  </si>
  <si>
    <t>玉米肉末</t>
    <phoneticPr fontId="20" type="noConversion"/>
  </si>
  <si>
    <t>瓠瓜龍骨湯</t>
    <phoneticPr fontId="20" type="noConversion"/>
  </si>
  <si>
    <t>蘿蔔玉米湯</t>
    <phoneticPr fontId="20" type="noConversion"/>
  </si>
  <si>
    <t>冬瓜龍骨湯</t>
    <phoneticPr fontId="20" type="noConversion"/>
  </si>
  <si>
    <t>黃瓜雞肉湯</t>
    <phoneticPr fontId="20" type="noConversion"/>
  </si>
  <si>
    <t>日式味噌湯</t>
    <phoneticPr fontId="20" type="noConversion"/>
  </si>
  <si>
    <t>紫菜蛋花湯</t>
    <phoneticPr fontId="20" type="noConversion"/>
  </si>
  <si>
    <t>糙米飯</t>
    <phoneticPr fontId="20" type="noConversion"/>
  </si>
  <si>
    <t>白米</t>
    <phoneticPr fontId="20" type="noConversion"/>
  </si>
  <si>
    <t>飯</t>
    <phoneticPr fontId="20" type="noConversion"/>
  </si>
  <si>
    <t>米</t>
    <phoneticPr fontId="20" type="noConversion"/>
  </si>
  <si>
    <t>白</t>
    <phoneticPr fontId="20" type="noConversion"/>
  </si>
  <si>
    <t>丁</t>
  </si>
  <si>
    <t>魚丁</t>
  </si>
  <si>
    <t>魚丁</t>
    <phoneticPr fontId="20" type="noConversion"/>
  </si>
  <si>
    <t>雞</t>
  </si>
  <si>
    <t>包</t>
  </si>
  <si>
    <t>地瓜</t>
    <phoneticPr fontId="20" type="noConversion"/>
  </si>
  <si>
    <t>豆腐</t>
    <phoneticPr fontId="20" type="noConversion"/>
  </si>
  <si>
    <t>瘦</t>
    <phoneticPr fontId="20" type="noConversion"/>
  </si>
  <si>
    <t>肉</t>
    <phoneticPr fontId="20" type="noConversion"/>
  </si>
  <si>
    <t>粥</t>
    <phoneticPr fontId="20" type="noConversion"/>
  </si>
  <si>
    <t>玉米</t>
  </si>
  <si>
    <t>黃瓜</t>
  </si>
  <si>
    <t>瓜</t>
  </si>
  <si>
    <t>菇青花菜</t>
    <phoneticPr fontId="20" type="noConversion"/>
  </si>
  <si>
    <t>青花菜</t>
    <phoneticPr fontId="20" type="noConversion"/>
  </si>
  <si>
    <t>花菜</t>
    <phoneticPr fontId="20" type="noConversion"/>
  </si>
  <si>
    <t>菜</t>
  </si>
  <si>
    <t>子</t>
    <phoneticPr fontId="20" type="noConversion"/>
  </si>
  <si>
    <t>錦滷味</t>
  </si>
  <si>
    <t>豆乾丁</t>
    <phoneticPr fontId="20" type="noConversion"/>
  </si>
  <si>
    <t>米血</t>
    <phoneticPr fontId="20" type="noConversion"/>
  </si>
  <si>
    <t>2.時蔬(豆芽菜.高麗菜.山東白…等)</t>
    <phoneticPr fontId="20" type="noConversion"/>
  </si>
  <si>
    <t>紫菜</t>
    <phoneticPr fontId="20" type="noConversion"/>
  </si>
  <si>
    <t>1.紫菜</t>
    <phoneticPr fontId="20" type="noConversion"/>
  </si>
  <si>
    <t>蘿蔔</t>
  </si>
  <si>
    <t>紅豆</t>
  </si>
  <si>
    <t>薏仁</t>
  </si>
  <si>
    <t>煮</t>
  </si>
  <si>
    <t>米肉末</t>
  </si>
  <si>
    <t>末</t>
  </si>
  <si>
    <t>竹筍</t>
  </si>
  <si>
    <t>豆薯</t>
  </si>
  <si>
    <t>水果</t>
    <phoneticPr fontId="20" type="noConversion"/>
  </si>
  <si>
    <t>飯</t>
    <phoneticPr fontId="20" type="noConversion"/>
  </si>
  <si>
    <t>1.絞肉</t>
    <phoneticPr fontId="20" type="noConversion"/>
  </si>
  <si>
    <t>腐</t>
    <phoneticPr fontId="20" type="noConversion"/>
  </si>
  <si>
    <t>2.油豆腐</t>
    <phoneticPr fontId="20" type="noConversion"/>
  </si>
  <si>
    <t>肉</t>
    <phoneticPr fontId="20" type="noConversion"/>
  </si>
  <si>
    <t>3.油蔥酥</t>
    <phoneticPr fontId="20" type="noConversion"/>
  </si>
  <si>
    <t>燥</t>
    <phoneticPr fontId="20" type="noConversion"/>
  </si>
  <si>
    <t>4.胡蘿蔔</t>
    <phoneticPr fontId="20" type="noConversion"/>
  </si>
  <si>
    <t>(燒)</t>
    <phoneticPr fontId="20" type="noConversion"/>
  </si>
  <si>
    <t>(滷)</t>
    <phoneticPr fontId="20" type="noConversion"/>
  </si>
  <si>
    <t>5.洋蔥</t>
    <phoneticPr fontId="20" type="noConversion"/>
  </si>
  <si>
    <t>絲</t>
    <phoneticPr fontId="20" type="noConversion"/>
  </si>
  <si>
    <t>1.絲瓜</t>
    <phoneticPr fontId="20" type="noConversion"/>
  </si>
  <si>
    <t>什</t>
    <phoneticPr fontId="20" type="noConversion"/>
  </si>
  <si>
    <t>1.紅蘿蔔</t>
    <phoneticPr fontId="20" type="noConversion"/>
  </si>
  <si>
    <t>瓜</t>
    <phoneticPr fontId="20" type="noConversion"/>
  </si>
  <si>
    <t>2.冬粉</t>
    <phoneticPr fontId="20" type="noConversion"/>
  </si>
  <si>
    <t>錦</t>
    <phoneticPr fontId="20" type="noConversion"/>
  </si>
  <si>
    <t>2.香菇</t>
    <phoneticPr fontId="20" type="noConversion"/>
  </si>
  <si>
    <t>冬</t>
    <phoneticPr fontId="20" type="noConversion"/>
  </si>
  <si>
    <t>3.紅蘿蔔</t>
    <phoneticPr fontId="20" type="noConversion"/>
  </si>
  <si>
    <t>高</t>
    <phoneticPr fontId="20" type="noConversion"/>
  </si>
  <si>
    <t>3.高麗菜</t>
    <phoneticPr fontId="20" type="noConversion"/>
  </si>
  <si>
    <t>粉</t>
    <phoneticPr fontId="20" type="noConversion"/>
  </si>
  <si>
    <t>4.肉絲</t>
    <phoneticPr fontId="20" type="noConversion"/>
  </si>
  <si>
    <t>麗</t>
    <phoneticPr fontId="20" type="noConversion"/>
  </si>
  <si>
    <t>4.木耳</t>
    <phoneticPr fontId="20" type="noConversion"/>
  </si>
  <si>
    <t>(煮)</t>
    <phoneticPr fontId="20" type="noConversion"/>
  </si>
  <si>
    <t>菜</t>
    <phoneticPr fontId="20" type="noConversion"/>
  </si>
  <si>
    <t>(炒)</t>
    <phoneticPr fontId="20" type="noConversion"/>
  </si>
  <si>
    <t>時</t>
    <phoneticPr fontId="20" type="noConversion"/>
  </si>
  <si>
    <t xml:space="preserve">時令蔬菜              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</si>
  <si>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</si>
  <si>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</si>
  <si>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1.冬瓜</t>
    <phoneticPr fontId="20" type="noConversion"/>
  </si>
  <si>
    <t>黃瓜</t>
    <phoneticPr fontId="20" type="noConversion"/>
  </si>
  <si>
    <t>雞肉</t>
    <phoneticPr fontId="20" type="noConversion"/>
  </si>
  <si>
    <t>(煮)</t>
    <phoneticPr fontId="20" type="noConversion"/>
  </si>
  <si>
    <t>年 級</t>
    <phoneticPr fontId="20" type="noConversion"/>
  </si>
  <si>
    <t>營養供應比例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</si>
  <si>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</si>
  <si>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</si>
  <si>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</si>
  <si>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</si>
  <si>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乳品類(份)  </t>
    <phoneticPr fontId="20" type="noConversion"/>
  </si>
  <si>
    <t>油脂與堅果種子類(份)</t>
    <phoneticPr fontId="20" type="noConversion"/>
  </si>
  <si>
    <t xml:space="preserve">總熱量  </t>
    <phoneticPr fontId="20" type="noConversion"/>
  </si>
  <si>
    <t>銀</t>
    <phoneticPr fontId="20" type="noConversion"/>
  </si>
  <si>
    <t>肉丁</t>
    <phoneticPr fontId="20" type="noConversion"/>
  </si>
  <si>
    <t>雞肉</t>
    <phoneticPr fontId="20" type="noConversion"/>
  </si>
  <si>
    <t>1.肉絲</t>
    <phoneticPr fontId="20" type="noConversion"/>
  </si>
  <si>
    <t>美</t>
    <phoneticPr fontId="20" type="noConversion"/>
  </si>
  <si>
    <t>肉絲</t>
    <phoneticPr fontId="20" type="noConversion"/>
  </si>
  <si>
    <t>蔔</t>
    <phoneticPr fontId="20" type="noConversion"/>
  </si>
  <si>
    <t>紅蘿蔔</t>
    <phoneticPr fontId="20" type="noConversion"/>
  </si>
  <si>
    <t>2.紅蘿蔔</t>
    <phoneticPr fontId="20" type="noConversion"/>
  </si>
  <si>
    <t>式</t>
    <phoneticPr fontId="20" type="noConversion"/>
  </si>
  <si>
    <t>燒</t>
    <phoneticPr fontId="20" type="noConversion"/>
  </si>
  <si>
    <t>香菇</t>
    <phoneticPr fontId="20" type="noConversion"/>
  </si>
  <si>
    <t>白蘿蔔</t>
    <phoneticPr fontId="20" type="noConversion"/>
  </si>
  <si>
    <t>雞</t>
    <phoneticPr fontId="20" type="noConversion"/>
  </si>
  <si>
    <t>3.油蔥酥/包</t>
    <phoneticPr fontId="20" type="noConversion"/>
  </si>
  <si>
    <t>炸</t>
    <phoneticPr fontId="20" type="noConversion"/>
  </si>
  <si>
    <t>丁</t>
    <phoneticPr fontId="20" type="noConversion"/>
  </si>
  <si>
    <t>料</t>
    <phoneticPr fontId="20" type="noConversion"/>
  </si>
  <si>
    <t>(炸)</t>
    <phoneticPr fontId="20" type="noConversion"/>
  </si>
  <si>
    <t>高麗菜</t>
    <phoneticPr fontId="20" type="noConversion"/>
  </si>
  <si>
    <t>金針菇</t>
    <phoneticPr fontId="20" type="noConversion"/>
  </si>
  <si>
    <t>魚</t>
    <phoneticPr fontId="20" type="noConversion"/>
  </si>
  <si>
    <t>肉片</t>
    <phoneticPr fontId="20" type="noConversion"/>
  </si>
  <si>
    <t>1.雞肉</t>
    <phoneticPr fontId="20" type="noConversion"/>
  </si>
  <si>
    <t>糖</t>
    <phoneticPr fontId="20" type="noConversion"/>
  </si>
  <si>
    <t>香</t>
    <phoneticPr fontId="20" type="noConversion"/>
  </si>
  <si>
    <t>魚丁</t>
    <phoneticPr fontId="20" type="noConversion"/>
  </si>
  <si>
    <t>醋</t>
    <phoneticPr fontId="20" type="noConversion"/>
  </si>
  <si>
    <t>洋蔥</t>
    <phoneticPr fontId="20" type="noConversion"/>
  </si>
  <si>
    <t>3.洋蔥</t>
    <phoneticPr fontId="20" type="noConversion"/>
  </si>
  <si>
    <t>杏鮑菇</t>
    <phoneticPr fontId="20" type="noConversion"/>
  </si>
  <si>
    <t>4.紅蘿蔔</t>
    <phoneticPr fontId="20" type="noConversion"/>
  </si>
  <si>
    <t>湯</t>
    <phoneticPr fontId="20" type="noConversion"/>
  </si>
  <si>
    <t>番茄醬</t>
    <phoneticPr fontId="20" type="noConversion"/>
  </si>
  <si>
    <t>豆瓣醬</t>
    <phoneticPr fontId="20" type="noConversion"/>
  </si>
  <si>
    <t>5.馬鈴薯</t>
    <phoneticPr fontId="20" type="noConversion"/>
  </si>
  <si>
    <t>油蔥酥</t>
    <phoneticPr fontId="20" type="noConversion"/>
  </si>
  <si>
    <t>沙茶</t>
    <phoneticPr fontId="20" type="noConversion"/>
  </si>
  <si>
    <t>紅</t>
    <phoneticPr fontId="20" type="noConversion"/>
  </si>
  <si>
    <t>關東煮</t>
    <phoneticPr fontId="20" type="noConversion"/>
  </si>
  <si>
    <t>黑輪條</t>
    <phoneticPr fontId="20" type="noConversion"/>
  </si>
  <si>
    <t>1.豆芽菜</t>
    <phoneticPr fontId="20" type="noConversion"/>
  </si>
  <si>
    <t>玉米肉末</t>
    <phoneticPr fontId="20" type="noConversion"/>
  </si>
  <si>
    <t>2.雞蛋</t>
    <phoneticPr fontId="20" type="noConversion"/>
  </si>
  <si>
    <t>東煮</t>
    <phoneticPr fontId="20" type="noConversion"/>
  </si>
  <si>
    <t>米血</t>
    <phoneticPr fontId="20" type="noConversion"/>
  </si>
  <si>
    <t>芽</t>
    <phoneticPr fontId="20" type="noConversion"/>
  </si>
  <si>
    <t>2.肉絲</t>
    <phoneticPr fontId="20" type="noConversion"/>
  </si>
  <si>
    <t>絞肉</t>
    <phoneticPr fontId="20" type="noConversion"/>
  </si>
  <si>
    <t>炒</t>
    <phoneticPr fontId="20" type="noConversion"/>
  </si>
  <si>
    <t>玉米</t>
    <phoneticPr fontId="20" type="noConversion"/>
  </si>
  <si>
    <t>無</t>
    <phoneticPr fontId="20" type="noConversion"/>
  </si>
  <si>
    <t>無骨雞排</t>
    <phoneticPr fontId="20" type="noConversion"/>
  </si>
  <si>
    <t>肉末</t>
    <phoneticPr fontId="20" type="noConversion"/>
  </si>
  <si>
    <t>骨</t>
    <phoneticPr fontId="20" type="noConversion"/>
  </si>
  <si>
    <t>凍豆腐</t>
    <phoneticPr fontId="20" type="noConversion"/>
  </si>
  <si>
    <t>排</t>
    <phoneticPr fontId="20" type="noConversion"/>
  </si>
  <si>
    <t>有</t>
    <phoneticPr fontId="20" type="noConversion"/>
  </si>
  <si>
    <t xml:space="preserve">有機蔬菜              </t>
    <phoneticPr fontId="20" type="noConversion"/>
  </si>
  <si>
    <t>機</t>
    <phoneticPr fontId="20" type="noConversion"/>
  </si>
  <si>
    <t>1.玉米粒</t>
    <phoneticPr fontId="20" type="noConversion"/>
  </si>
  <si>
    <t>蘿蔔</t>
    <phoneticPr fontId="20" type="noConversion"/>
  </si>
  <si>
    <t>豆薯</t>
    <phoneticPr fontId="20" type="noConversion"/>
  </si>
  <si>
    <t>2.馬鈴薯</t>
    <phoneticPr fontId="20" type="noConversion"/>
  </si>
  <si>
    <t>筍龍骨湯</t>
    <phoneticPr fontId="20" type="noConversion"/>
  </si>
  <si>
    <t>龍骨湯</t>
    <phoneticPr fontId="20" type="noConversion"/>
  </si>
  <si>
    <t>4.濃湯粉</t>
    <phoneticPr fontId="20" type="noConversion"/>
  </si>
  <si>
    <t>骨湯</t>
    <phoneticPr fontId="20" type="noConversion"/>
  </si>
  <si>
    <t>5.雞蛋</t>
    <phoneticPr fontId="20" type="noConversion"/>
  </si>
  <si>
    <t>6.洋蔥</t>
    <phoneticPr fontId="20" type="noConversion"/>
  </si>
  <si>
    <t>1.排骨</t>
    <phoneticPr fontId="20" type="noConversion"/>
  </si>
  <si>
    <t>雞塊</t>
    <phoneticPr fontId="20" type="noConversion"/>
  </si>
  <si>
    <t>三杯雞</t>
    <phoneticPr fontId="20" type="noConversion"/>
  </si>
  <si>
    <t>2.肉丁</t>
    <phoneticPr fontId="20" type="noConversion"/>
  </si>
  <si>
    <t>滷</t>
    <phoneticPr fontId="20" type="noConversion"/>
  </si>
  <si>
    <t>滷包</t>
    <phoneticPr fontId="20" type="noConversion"/>
  </si>
  <si>
    <t>杯雞</t>
    <phoneticPr fontId="20" type="noConversion"/>
  </si>
  <si>
    <t>九層塔</t>
    <phoneticPr fontId="20" type="noConversion"/>
  </si>
  <si>
    <t>3.滷包</t>
    <phoneticPr fontId="20" type="noConversion"/>
  </si>
  <si>
    <t>薑</t>
    <phoneticPr fontId="20" type="noConversion"/>
  </si>
  <si>
    <t>4.白蘿蔔</t>
    <phoneticPr fontId="20" type="noConversion"/>
  </si>
  <si>
    <t>塊</t>
    <phoneticPr fontId="20" type="noConversion"/>
  </si>
  <si>
    <t>麻油</t>
    <phoneticPr fontId="20" type="noConversion"/>
  </si>
  <si>
    <t>鮮肉包</t>
    <phoneticPr fontId="20" type="noConversion"/>
  </si>
  <si>
    <t>黑</t>
    <phoneticPr fontId="20" type="noConversion"/>
  </si>
  <si>
    <t>(蒸)</t>
    <phoneticPr fontId="20" type="noConversion"/>
  </si>
  <si>
    <t>1.蔬菜(高麗菜、山東白…等)</t>
    <phoneticPr fontId="20" type="noConversion"/>
  </si>
  <si>
    <t>龍骨</t>
    <phoneticPr fontId="20" type="noConversion"/>
  </si>
  <si>
    <t>1.黑輪條</t>
    <phoneticPr fontId="20" type="noConversion"/>
  </si>
  <si>
    <t>2.蔬菜(豆芽菜.高麗菜.山東白.西洋芹…等)</t>
    <phoneticPr fontId="20" type="noConversion"/>
  </si>
  <si>
    <t>蔬</t>
    <phoneticPr fontId="20" type="noConversion"/>
  </si>
  <si>
    <t>綠豆仙草蜜</t>
    <phoneticPr fontId="20" type="noConversion"/>
  </si>
  <si>
    <t>白米</t>
    <phoneticPr fontId="20" type="noConversion"/>
  </si>
  <si>
    <t>糙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</si>
  <si>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</si>
  <si>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</si>
  <si>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</si>
  <si>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糙</t>
    <phoneticPr fontId="20" type="noConversion"/>
  </si>
  <si>
    <t>白米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</si>
  <si>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</si>
  <si>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</si>
  <si>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</si>
  <si>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瓠瓜湯</t>
    <phoneticPr fontId="20" type="noConversion"/>
  </si>
  <si>
    <t>冬瓜湯</t>
    <phoneticPr fontId="20" type="noConversion"/>
  </si>
  <si>
    <t>黃瓜湯</t>
    <phoneticPr fontId="20" type="noConversion"/>
  </si>
  <si>
    <t>竹筍湯</t>
    <phoneticPr fontId="20" type="noConversion"/>
  </si>
  <si>
    <t>味噌香菇湯</t>
    <phoneticPr fontId="20" type="noConversion"/>
  </si>
  <si>
    <t xml:space="preserve"> 113學年度    第一學期  第10週學生午餐供應週期性食譜設計表</t>
    <phoneticPr fontId="20" type="noConversion"/>
  </si>
  <si>
    <t xml:space="preserve"> 113學年度    第一學期  第11週學生午餐供應週期性食譜設計表</t>
    <phoneticPr fontId="20" type="noConversion"/>
  </si>
  <si>
    <t xml:space="preserve"> 113學年度    第一學期  第12週學生午餐供應週期性食譜設計表</t>
    <phoneticPr fontId="20" type="noConversion"/>
  </si>
  <si>
    <t xml:space="preserve"> 113學年度    第一學期  第13週學生午餐供應週期性食譜設計表</t>
    <phoneticPr fontId="20" type="noConversion"/>
  </si>
  <si>
    <t xml:space="preserve"> 113學年度    第一學期  第14週學生午餐供應週期性食譜設計表</t>
    <phoneticPr fontId="20" type="noConversion"/>
  </si>
  <si>
    <t>113年11月營養午餐</t>
    <phoneticPr fontId="20" type="noConversion"/>
  </si>
  <si>
    <t>11/1 ＜五＞</t>
    <phoneticPr fontId="20" type="noConversion"/>
  </si>
  <si>
    <t>11/4 ＜一＞</t>
    <phoneticPr fontId="20" type="noConversion"/>
  </si>
  <si>
    <t>11/5 ＜二＞</t>
    <phoneticPr fontId="20" type="noConversion"/>
  </si>
  <si>
    <t>11/6 ＜三＞</t>
    <phoneticPr fontId="20" type="noConversion"/>
  </si>
  <si>
    <t>11/7 ＜四＞</t>
    <phoneticPr fontId="20" type="noConversion"/>
  </si>
  <si>
    <t>11/8 ＜五＞</t>
    <phoneticPr fontId="20" type="noConversion"/>
  </si>
  <si>
    <t>11/11＜一＞</t>
    <phoneticPr fontId="20" type="noConversion"/>
  </si>
  <si>
    <t>11/13＜三＞</t>
    <phoneticPr fontId="20" type="noConversion"/>
  </si>
  <si>
    <t>11/14＜四＞</t>
    <phoneticPr fontId="20" type="noConversion"/>
  </si>
  <si>
    <t>11/18＜一＞</t>
    <phoneticPr fontId="20" type="noConversion"/>
  </si>
  <si>
    <t>11/19＜二＞</t>
    <phoneticPr fontId="20" type="noConversion"/>
  </si>
  <si>
    <t>11/20＜三＞</t>
    <phoneticPr fontId="20" type="noConversion"/>
  </si>
  <si>
    <t>11/21＜四＞</t>
    <phoneticPr fontId="20" type="noConversion"/>
  </si>
  <si>
    <t>11/22＜五＞</t>
    <phoneticPr fontId="20" type="noConversion"/>
  </si>
  <si>
    <t>11/25＜一＞</t>
    <phoneticPr fontId="20" type="noConversion"/>
  </si>
  <si>
    <t>11/26＜二＞</t>
    <phoneticPr fontId="20" type="noConversion"/>
  </si>
  <si>
    <t>11/27＜三＞</t>
    <phoneticPr fontId="20" type="noConversion"/>
  </si>
  <si>
    <t>11/28＜四＞</t>
    <phoneticPr fontId="20" type="noConversion"/>
  </si>
  <si>
    <t>11/29＜五＞</t>
    <phoneticPr fontId="20" type="noConversion"/>
  </si>
  <si>
    <t>大溪豆乾</t>
    <phoneticPr fontId="20" type="noConversion"/>
  </si>
  <si>
    <t>開陽白菜</t>
    <phoneticPr fontId="20" type="noConversion"/>
  </si>
  <si>
    <t>香菇白菜</t>
  </si>
  <si>
    <t>酸辣湯</t>
    <phoneticPr fontId="20" type="noConversion"/>
  </si>
  <si>
    <t>椒鹽豬柳(炸)</t>
    <phoneticPr fontId="20" type="noConversion"/>
  </si>
  <si>
    <t>蘑菇肉片</t>
  </si>
  <si>
    <t>素燴鮮菇</t>
    <phoneticPr fontId="20" type="noConversion"/>
  </si>
  <si>
    <t>鮮奶</t>
    <phoneticPr fontId="20" type="noConversion"/>
  </si>
  <si>
    <t>11/12＜二＞</t>
    <phoneticPr fontId="20" type="noConversion"/>
  </si>
  <si>
    <t>11/15＜五＞</t>
    <phoneticPr fontId="20" type="noConversion"/>
  </si>
  <si>
    <t>麻油雞</t>
    <phoneticPr fontId="20" type="noConversion"/>
  </si>
  <si>
    <t>供應商:大聚便當有限公司 住址:屏東縣內埔鄉豐田村興中二巷26號 負責人:林國榮 營養師:陳婉慈 電話:08-7798900</t>
    <phoneticPr fontId="20" type="noConversion"/>
  </si>
  <si>
    <t>豬柳</t>
    <phoneticPr fontId="20" type="noConversion"/>
  </si>
  <si>
    <t>鹽</t>
    <phoneticPr fontId="20" type="noConversion"/>
  </si>
  <si>
    <t>豬</t>
    <phoneticPr fontId="20" type="noConversion"/>
  </si>
  <si>
    <t>柳</t>
    <phoneticPr fontId="20" type="noConversion"/>
  </si>
  <si>
    <t>綠</t>
    <phoneticPr fontId="20" type="noConversion"/>
  </si>
  <si>
    <t>綠豆</t>
    <phoneticPr fontId="20" type="noConversion"/>
  </si>
  <si>
    <t>仙草</t>
    <phoneticPr fontId="20" type="noConversion"/>
  </si>
  <si>
    <t>仙</t>
    <phoneticPr fontId="20" type="noConversion"/>
  </si>
  <si>
    <t>草</t>
    <phoneticPr fontId="20" type="noConversion"/>
  </si>
  <si>
    <t>蜜</t>
    <phoneticPr fontId="20" type="noConversion"/>
  </si>
  <si>
    <t>酸</t>
  </si>
  <si>
    <t>辣</t>
  </si>
  <si>
    <t>烏醋</t>
    <phoneticPr fontId="20" type="noConversion"/>
  </si>
  <si>
    <t>3.蘑菇醬</t>
    <phoneticPr fontId="20" type="noConversion"/>
  </si>
  <si>
    <t>片</t>
  </si>
  <si>
    <t>馬鈴薯炒蛋</t>
    <phoneticPr fontId="20" type="noConversion"/>
  </si>
  <si>
    <t>三杯小卷</t>
    <phoneticPr fontId="20" type="noConversion"/>
  </si>
  <si>
    <t>南瓜豆腐煲</t>
    <phoneticPr fontId="20" type="noConversion"/>
  </si>
  <si>
    <t xml:space="preserve">執行秘書：  </t>
    <phoneticPr fontId="20" type="noConversion"/>
  </si>
  <si>
    <r>
      <t xml:space="preserve">※本校一律使用國產豬※                           </t>
    </r>
    <r>
      <rPr>
        <b/>
        <sz val="9"/>
        <rFont val="標楷體"/>
        <family val="4"/>
        <charset val="136"/>
      </rPr>
      <t xml:space="preserve">    </t>
    </r>
    <r>
      <rPr>
        <b/>
        <sz val="8"/>
        <rFont val="標楷體"/>
        <family val="4"/>
        <charset val="136"/>
      </rPr>
      <t xml:space="preserve"> </t>
    </r>
    <phoneticPr fontId="20" type="noConversion"/>
  </si>
  <si>
    <t xml:space="preserve">   本菜單含有蛋、奶、堅果、花生、芝麻、魚類、大豆、含麩質等其製品，不適合對其過敏體質者食用</t>
    <phoneticPr fontId="20" type="noConversion"/>
  </si>
  <si>
    <t>素食</t>
    <phoneticPr fontId="20" type="noConversion"/>
  </si>
  <si>
    <t>1.馬鈴薯</t>
    <phoneticPr fontId="20" type="noConversion"/>
  </si>
  <si>
    <t>馬</t>
    <phoneticPr fontId="20" type="noConversion"/>
  </si>
  <si>
    <t>鈴</t>
    <phoneticPr fontId="20" type="noConversion"/>
  </si>
  <si>
    <t>薯</t>
    <phoneticPr fontId="20" type="noConversion"/>
  </si>
  <si>
    <t>紅絲炒蛋</t>
    <phoneticPr fontId="20" type="noConversion"/>
  </si>
  <si>
    <t>玉米瘦肉粥</t>
    <phoneticPr fontId="20" type="noConversion"/>
  </si>
  <si>
    <t>玉米粥</t>
    <phoneticPr fontId="20" type="noConversion"/>
  </si>
  <si>
    <t>玉米龍骨湯</t>
    <phoneticPr fontId="20" type="noConversion"/>
  </si>
  <si>
    <t>香菇蒲瓜</t>
    <phoneticPr fontId="20" type="noConversion"/>
  </si>
  <si>
    <t>香菇青花菜</t>
    <phoneticPr fontId="20" type="noConversion"/>
  </si>
  <si>
    <t>銀芽肉絲</t>
    <phoneticPr fontId="20" type="noConversion"/>
  </si>
  <si>
    <t>宮保雞丁</t>
    <phoneticPr fontId="20" type="noConversion"/>
  </si>
  <si>
    <t>滷蛋</t>
    <phoneticPr fontId="20" type="noConversion"/>
  </si>
  <si>
    <t>泡菜魚丁</t>
    <phoneticPr fontId="20" type="noConversion"/>
  </si>
  <si>
    <t>親子丼</t>
    <phoneticPr fontId="20" type="noConversion"/>
  </si>
  <si>
    <t>鮮肉包</t>
    <phoneticPr fontId="20" type="noConversion"/>
  </si>
  <si>
    <t>吻仔魚味噌湯</t>
    <phoneticPr fontId="20" type="noConversion"/>
  </si>
  <si>
    <t>香炒銀芽</t>
    <phoneticPr fontId="20" type="noConversion"/>
  </si>
  <si>
    <t>黃瓜針菇湯</t>
    <phoneticPr fontId="20" type="noConversion"/>
  </si>
  <si>
    <t>米粉湯</t>
    <phoneticPr fontId="20" type="noConversion"/>
  </si>
  <si>
    <t>蘿蔔味噌湯</t>
    <phoneticPr fontId="20" type="noConversion"/>
  </si>
  <si>
    <t>泡菜麵腸</t>
    <phoneticPr fontId="20" type="noConversion"/>
  </si>
  <si>
    <t>蘑菇豆包</t>
    <phoneticPr fontId="20" type="noConversion"/>
  </si>
  <si>
    <t>和風蓋飯</t>
    <phoneticPr fontId="20" type="noConversion"/>
  </si>
  <si>
    <t>胡</t>
    <phoneticPr fontId="20" type="noConversion"/>
  </si>
  <si>
    <t>翅</t>
    <phoneticPr fontId="20" type="noConversion"/>
  </si>
  <si>
    <t>宮</t>
  </si>
  <si>
    <t>保</t>
  </si>
  <si>
    <t>3.蒜頭酥</t>
    <phoneticPr fontId="20" type="noConversion"/>
  </si>
  <si>
    <t>4.絞肉</t>
    <phoneticPr fontId="20" type="noConversion"/>
  </si>
  <si>
    <t>泡</t>
    <phoneticPr fontId="20" type="noConversion"/>
  </si>
  <si>
    <t>泡菜</t>
    <phoneticPr fontId="20" type="noConversion"/>
  </si>
  <si>
    <t>吻</t>
    <phoneticPr fontId="20" type="noConversion"/>
  </si>
  <si>
    <t>仔</t>
    <phoneticPr fontId="20" type="noConversion"/>
  </si>
  <si>
    <t>2.吻仔魚</t>
    <phoneticPr fontId="20" type="noConversion"/>
  </si>
  <si>
    <t>3.味增</t>
    <phoneticPr fontId="20" type="noConversion"/>
  </si>
  <si>
    <t>親</t>
    <phoneticPr fontId="20" type="noConversion"/>
  </si>
  <si>
    <t>丼</t>
    <phoneticPr fontId="20" type="noConversion"/>
  </si>
  <si>
    <t>2.雞肉</t>
    <phoneticPr fontId="20" type="noConversion"/>
  </si>
  <si>
    <t>4.雞蛋</t>
    <phoneticPr fontId="20" type="noConversion"/>
  </si>
  <si>
    <t>1.香菇</t>
    <phoneticPr fontId="20" type="noConversion"/>
  </si>
  <si>
    <t>5.高麗菜</t>
    <phoneticPr fontId="20" type="noConversion"/>
  </si>
  <si>
    <t>6.紅蘿蔔</t>
    <phoneticPr fontId="20" type="noConversion"/>
  </si>
  <si>
    <t>鮮筍</t>
    <phoneticPr fontId="20" type="noConversion"/>
  </si>
  <si>
    <t>針</t>
    <phoneticPr fontId="20" type="noConversion"/>
  </si>
  <si>
    <t>南瓜</t>
    <phoneticPr fontId="20" type="noConversion"/>
  </si>
  <si>
    <t>小卷</t>
    <phoneticPr fontId="20" type="noConversion"/>
  </si>
  <si>
    <t>蔥</t>
    <phoneticPr fontId="20" type="noConversion"/>
  </si>
  <si>
    <t>小</t>
    <phoneticPr fontId="20" type="noConversion"/>
  </si>
  <si>
    <t>卷</t>
    <phoneticPr fontId="20" type="noConversion"/>
  </si>
  <si>
    <t>白菜滷</t>
    <phoneticPr fontId="20" type="noConversion"/>
  </si>
  <si>
    <t>蔥爆肉燥</t>
    <phoneticPr fontId="20" type="noConversion"/>
  </si>
  <si>
    <t>1.肉燥</t>
    <phoneticPr fontId="20" type="noConversion"/>
  </si>
  <si>
    <t>爆炒肉絲</t>
    <phoneticPr fontId="20" type="noConversion"/>
  </si>
  <si>
    <t>洋蔥炒蛋</t>
    <phoneticPr fontId="20" type="noConversion"/>
  </si>
  <si>
    <t>炭烤雞翅</t>
    <phoneticPr fontId="20" type="noConversion"/>
  </si>
  <si>
    <t>炭</t>
    <phoneticPr fontId="20" type="noConversion"/>
  </si>
  <si>
    <t>烤</t>
    <phoneticPr fontId="20" type="noConversion"/>
  </si>
  <si>
    <t>爆</t>
    <phoneticPr fontId="20" type="noConversion"/>
  </si>
  <si>
    <t>蒲</t>
    <phoneticPr fontId="20" type="noConversion"/>
  </si>
  <si>
    <t>1.蒲瓜</t>
    <phoneticPr fontId="20" type="noConversion"/>
  </si>
  <si>
    <t>洋</t>
    <phoneticPr fontId="20" type="noConversion"/>
  </si>
  <si>
    <t>1.洋蔥</t>
    <phoneticPr fontId="20" type="noConversion"/>
  </si>
  <si>
    <t>香菇炒蛋</t>
    <phoneticPr fontId="20" type="noConversion"/>
  </si>
  <si>
    <t>蠔油干丁</t>
    <phoneticPr fontId="20" type="noConversion"/>
  </si>
  <si>
    <t>三杯鮑菇</t>
    <phoneticPr fontId="20" type="noConversion"/>
  </si>
  <si>
    <t>玉米毛豆</t>
  </si>
  <si>
    <t xml:space="preserve">   本菜單含有蛋、奶、堅果、花生、芝麻、大豆、含麩質等其製品，不適合對其過敏體質者食用</t>
    <phoneticPr fontId="20" type="noConversion"/>
  </si>
  <si>
    <t>南</t>
    <phoneticPr fontId="20" type="noConversion"/>
  </si>
  <si>
    <t>青蔥</t>
    <phoneticPr fontId="20" type="noConversion"/>
  </si>
  <si>
    <t>煲</t>
    <phoneticPr fontId="20" type="noConversion"/>
  </si>
  <si>
    <t>海鮮米粉湯</t>
    <phoneticPr fontId="20" type="noConversion"/>
  </si>
  <si>
    <t>虱目魚丸</t>
    <phoneticPr fontId="20" type="noConversion"/>
  </si>
  <si>
    <t>馬鈴薯</t>
    <phoneticPr fontId="20" type="noConversion"/>
  </si>
  <si>
    <t>鮮</t>
    <phoneticPr fontId="20" type="noConversion"/>
  </si>
  <si>
    <t>水果每人1份</t>
    <phoneticPr fontId="20" type="noConversion"/>
  </si>
  <si>
    <t>鮮奶每人1份</t>
    <phoneticPr fontId="20" type="noConversion"/>
  </si>
  <si>
    <t>芹菜貢丸湯</t>
    <phoneticPr fontId="20" type="noConversion"/>
  </si>
  <si>
    <t>芹</t>
    <phoneticPr fontId="20" type="noConversion"/>
  </si>
  <si>
    <t>貢丸</t>
    <phoneticPr fontId="20" type="noConversion"/>
  </si>
  <si>
    <t>貢</t>
    <phoneticPr fontId="20" type="noConversion"/>
  </si>
  <si>
    <t>芹菜</t>
    <phoneticPr fontId="20" type="noConversion"/>
  </si>
  <si>
    <t>丸</t>
    <phoneticPr fontId="20" type="noConversion"/>
  </si>
  <si>
    <t>薏</t>
    <phoneticPr fontId="20" type="noConversion"/>
  </si>
  <si>
    <t>仁</t>
    <phoneticPr fontId="20" type="noConversion"/>
  </si>
  <si>
    <t>黃</t>
    <phoneticPr fontId="20" type="noConversion"/>
  </si>
  <si>
    <t>芹香蔬菜湯</t>
    <phoneticPr fontId="20" type="noConversion"/>
  </si>
  <si>
    <t>國小1~3</t>
    <phoneticPr fontId="20" type="noConversion"/>
  </si>
  <si>
    <t>國小4~6</t>
    <phoneticPr fontId="20" type="noConversion"/>
  </si>
  <si>
    <t>繁華國小</t>
    <phoneticPr fontId="20" type="noConversion"/>
  </si>
  <si>
    <t>TAP豆漿每人1份</t>
    <phoneticPr fontId="20" type="noConversion"/>
  </si>
  <si>
    <t>素鰻魚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</si>
</sst>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_ "/>
    <numFmt numFmtId="183" formatCode="0.00_);[Red]\(0.00\)"/>
  </numFmts>
  <fonts count="10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10"/>
      <name val="標楷體"/>
      <family val="4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sz val="9"/>
      <color indexed="10"/>
      <name val="新細明體"/>
      <family val="1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b/>
      <sz val="8"/>
      <color indexed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9"/>
      <color rgb="FFFF0000"/>
      <name val="新細明體"/>
      <family val="1"/>
      <charset val="136"/>
    </font>
    <font>
      <b/>
      <sz val="9"/>
      <color rgb="FF00B0F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0"/>
      <color rgb="FF00B0F0"/>
      <name val="新細明體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00B0F0"/>
      <name val="新細明體"/>
      <family val="1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10"/>
      <color indexed="18"/>
      <name val="標楷體"/>
      <family val="4"/>
      <charset val="136"/>
    </font>
    <font>
      <b/>
      <sz val="10"/>
      <color theme="0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9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12"/>
      <color rgb="FF800000"/>
      <name val="標楷體"/>
      <family val="4"/>
      <charset val="136"/>
    </font>
    <font>
      <b/>
      <sz val="9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8"/>
      <name val="標楷體"/>
      <family val="4"/>
      <charset val="136"/>
    </font>
    <font>
      <b/>
      <sz val="9"/>
      <color indexed="17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b/>
      <sz val="10"/>
      <color theme="1"/>
      <name val="新細明體"/>
      <family val="1"/>
      <charset val="136"/>
    </font>
    <font>
      <b/>
      <sz val="9"/>
      <color theme="8" tint="-0.249977111117893"/>
      <name val="新細明體"/>
      <family val="1"/>
      <charset val="136"/>
    </font>
    <font>
      <b/>
      <sz val="12"/>
      <color rgb="FF000080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2" fillId="0" borderId="0"/>
    <xf numFmtId="0" fontId="1" fillId="0" borderId="0">
      <alignment vertical="center"/>
    </xf>
  </cellStyleXfs>
  <cellXfs count="663">
    <xf numFmtId="0" fontId="0" fillId="0" borderId="0" xfId="0">
      <alignment vertical="center"/>
    </xf>
    <xf numFmtId="0" fontId="19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28" fillId="0" borderId="10" xfId="0" applyNumberFormat="1" applyFont="1" applyBorder="1" applyAlignment="1">
      <alignment vertical="center" shrinkToFit="1"/>
    </xf>
    <xf numFmtId="0" fontId="3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top" wrapText="1"/>
    </xf>
    <xf numFmtId="49" fontId="26" fillId="0" borderId="10" xfId="0" applyNumberFormat="1" applyFont="1" applyBorder="1" applyAlignment="1">
      <alignment horizontal="left" vertical="center"/>
    </xf>
    <xf numFmtId="179" fontId="28" fillId="0" borderId="0" xfId="0" applyNumberFormat="1" applyFont="1">
      <alignment vertical="center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shrinkToFit="1"/>
    </xf>
    <xf numFmtId="49" fontId="37" fillId="0" borderId="19" xfId="0" applyNumberFormat="1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shrinkToFit="1"/>
    </xf>
    <xf numFmtId="0" fontId="47" fillId="0" borderId="0" xfId="0" applyFont="1">
      <alignment vertical="center"/>
    </xf>
    <xf numFmtId="0" fontId="50" fillId="0" borderId="10" xfId="0" applyFont="1" applyBorder="1" applyAlignment="1">
      <alignment horizontal="center" vertical="top" wrapText="1"/>
    </xf>
    <xf numFmtId="0" fontId="33" fillId="0" borderId="23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top" wrapText="1"/>
    </xf>
    <xf numFmtId="177" fontId="51" fillId="0" borderId="10" xfId="0" applyNumberFormat="1" applyFont="1" applyBorder="1" applyAlignment="1">
      <alignment horizontal="center" vertical="center" shrinkToFit="1"/>
    </xf>
    <xf numFmtId="177" fontId="27" fillId="0" borderId="10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52" fillId="0" borderId="1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6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2" fillId="0" borderId="0" xfId="0" applyFont="1">
      <alignment vertical="center"/>
    </xf>
    <xf numFmtId="0" fontId="66" fillId="0" borderId="10" xfId="0" applyFont="1" applyBorder="1" applyAlignment="1">
      <alignment vertical="center" shrinkToFit="1"/>
    </xf>
    <xf numFmtId="179" fontId="66" fillId="0" borderId="10" xfId="0" applyNumberFormat="1" applyFont="1" applyBorder="1">
      <alignment vertical="center"/>
    </xf>
    <xf numFmtId="0" fontId="66" fillId="0" borderId="10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66" fillId="0" borderId="10" xfId="0" applyFont="1" applyBorder="1" applyAlignment="1">
      <alignment horizontal="center" vertical="center" shrinkToFit="1"/>
    </xf>
    <xf numFmtId="179" fontId="66" fillId="0" borderId="10" xfId="0" applyNumberFormat="1" applyFont="1" applyBorder="1" applyAlignment="1">
      <alignment horizontal="center" vertical="center"/>
    </xf>
    <xf numFmtId="0" fontId="66" fillId="0" borderId="10" xfId="0" applyFont="1" applyBorder="1" applyAlignment="1">
      <alignment horizontal="center" vertical="center"/>
    </xf>
    <xf numFmtId="177" fontId="66" fillId="0" borderId="10" xfId="0" applyNumberFormat="1" applyFont="1" applyBorder="1" applyAlignment="1">
      <alignment horizontal="center" vertical="center"/>
    </xf>
    <xf numFmtId="0" fontId="53" fillId="24" borderId="11" xfId="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53" fillId="24" borderId="10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7" fillId="24" borderId="15" xfId="0" applyNumberFormat="1" applyFont="1" applyFill="1" applyBorder="1" applyAlignment="1">
      <alignment horizontal="center" vertical="center"/>
    </xf>
    <xf numFmtId="0" fontId="29" fillId="24" borderId="10" xfId="0" applyFont="1" applyFill="1" applyBorder="1" applyAlignment="1">
      <alignment horizontal="left" vertical="center" shrinkToFit="1"/>
    </xf>
    <xf numFmtId="0" fontId="29" fillId="24" borderId="10" xfId="0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72" fillId="0" borderId="10" xfId="0" applyFont="1" applyBorder="1" applyAlignment="1">
      <alignment horizontal="left" wrapText="1"/>
    </xf>
    <xf numFmtId="0" fontId="72" fillId="0" borderId="10" xfId="0" applyFont="1" applyBorder="1" applyAlignment="1">
      <alignment horizontal="center" wrapText="1"/>
    </xf>
    <xf numFmtId="0" fontId="50" fillId="24" borderId="10" xfId="0" applyFont="1" applyFill="1" applyBorder="1" applyAlignment="1">
      <alignment horizontal="center" vertical="top" wrapText="1"/>
    </xf>
    <xf numFmtId="177" fontId="51" fillId="24" borderId="10" xfId="0" applyNumberFormat="1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top" wrapText="1"/>
    </xf>
    <xf numFmtId="49" fontId="37" fillId="0" borderId="15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top" wrapText="1"/>
    </xf>
    <xf numFmtId="176" fontId="29" fillId="0" borderId="10" xfId="0" applyNumberFormat="1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wrapText="1"/>
    </xf>
    <xf numFmtId="49" fontId="37" fillId="0" borderId="11" xfId="0" applyNumberFormat="1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48" fillId="0" borderId="10" xfId="0" applyNumberFormat="1" applyFont="1" applyBorder="1" applyAlignment="1">
      <alignment vertical="center" shrinkToFit="1"/>
    </xf>
    <xf numFmtId="0" fontId="49" fillId="0" borderId="10" xfId="0" applyFont="1" applyBorder="1" applyAlignment="1">
      <alignment horizontal="center" vertical="center" shrinkToFit="1"/>
    </xf>
    <xf numFmtId="176" fontId="59" fillId="0" borderId="10" xfId="0" applyNumberFormat="1" applyFont="1" applyBorder="1" applyAlignment="1">
      <alignment horizontal="center" vertical="center" shrinkToFit="1"/>
    </xf>
    <xf numFmtId="177" fontId="27" fillId="0" borderId="18" xfId="0" applyNumberFormat="1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49" fontId="45" fillId="0" borderId="1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top" wrapText="1"/>
    </xf>
    <xf numFmtId="177" fontId="27" fillId="25" borderId="18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5" xfId="0" applyFont="1" applyFill="1" applyBorder="1" applyAlignment="1">
      <alignment horizontal="center" vertical="top" wrapText="1"/>
    </xf>
    <xf numFmtId="176" fontId="59" fillId="24" borderId="10" xfId="0" applyNumberFormat="1" applyFont="1" applyFill="1" applyBorder="1" applyAlignment="1">
      <alignment horizontal="center" vertical="center" shrinkToFit="1"/>
    </xf>
    <xf numFmtId="0" fontId="75" fillId="0" borderId="10" xfId="0" applyFont="1" applyBorder="1" applyAlignment="1">
      <alignment horizontal="center" vertical="center" shrinkToFit="1"/>
    </xf>
    <xf numFmtId="179" fontId="75" fillId="0" borderId="10" xfId="0" applyNumberFormat="1" applyFont="1" applyBorder="1" applyAlignment="1">
      <alignment horizontal="center" vertical="center"/>
    </xf>
    <xf numFmtId="0" fontId="75" fillId="0" borderId="10" xfId="0" applyFont="1" applyBorder="1" applyAlignment="1">
      <alignment horizontal="center" vertical="center"/>
    </xf>
    <xf numFmtId="0" fontId="28" fillId="24" borderId="10" xfId="0" applyFont="1" applyFill="1" applyBorder="1" applyAlignment="1">
      <alignment horizontal="left" vertical="top" wrapText="1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7" fillId="24" borderId="17" xfId="0" applyNumberFormat="1" applyFont="1" applyFill="1" applyBorder="1" applyAlignment="1">
      <alignment horizontal="center" vertical="center"/>
    </xf>
    <xf numFmtId="0" fontId="73" fillId="0" borderId="15" xfId="0" applyFont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top" wrapText="1"/>
    </xf>
    <xf numFmtId="0" fontId="42" fillId="24" borderId="10" xfId="0" applyFont="1" applyFill="1" applyBorder="1" applyAlignment="1">
      <alignment horizontal="center" vertical="top" wrapText="1"/>
    </xf>
    <xf numFmtId="0" fontId="73" fillId="0" borderId="15" xfId="0" applyFont="1" applyBorder="1" applyAlignment="1">
      <alignment horizontal="center" vertical="top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176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/>
    </xf>
    <xf numFmtId="177" fontId="29" fillId="0" borderId="10" xfId="0" applyNumberFormat="1" applyFont="1" applyBorder="1" applyAlignment="1">
      <alignment horizontal="center" vertical="center" shrinkToFit="1"/>
    </xf>
    <xf numFmtId="176" fontId="39" fillId="0" borderId="10" xfId="0" applyNumberFormat="1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left" wrapText="1"/>
    </xf>
    <xf numFmtId="0" fontId="65" fillId="0" borderId="10" xfId="0" applyFont="1" applyBorder="1" applyAlignment="1">
      <alignment horizontal="center" wrapText="1"/>
    </xf>
    <xf numFmtId="0" fontId="65" fillId="0" borderId="10" xfId="0" applyFont="1" applyBorder="1" applyAlignment="1">
      <alignment horizontal="center" vertical="center" shrinkToFit="1"/>
    </xf>
    <xf numFmtId="0" fontId="76" fillId="0" borderId="10" xfId="0" applyFont="1" applyBorder="1" applyAlignment="1">
      <alignment horizontal="center" vertical="center" shrinkToFit="1"/>
    </xf>
    <xf numFmtId="49" fontId="28" fillId="0" borderId="10" xfId="0" applyNumberFormat="1" applyFont="1" applyBorder="1">
      <alignment vertical="center"/>
    </xf>
    <xf numFmtId="0" fontId="28" fillId="0" borderId="10" xfId="0" applyFont="1" applyBorder="1" applyAlignment="1">
      <alignment horizontal="center" vertical="center" shrinkToFit="1"/>
    </xf>
    <xf numFmtId="0" fontId="65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shrinkToFit="1"/>
    </xf>
    <xf numFmtId="49" fontId="37" fillId="24" borderId="19" xfId="0" applyNumberFormat="1" applyFont="1" applyFill="1" applyBorder="1" applyAlignment="1">
      <alignment horizontal="center" vertical="center"/>
    </xf>
    <xf numFmtId="0" fontId="28" fillId="0" borderId="19" xfId="0" applyFont="1" applyBorder="1" applyAlignment="1">
      <alignment vertical="top" wrapText="1"/>
    </xf>
    <xf numFmtId="0" fontId="27" fillId="24" borderId="13" xfId="0" applyFont="1" applyFill="1" applyBorder="1" applyAlignment="1">
      <alignment horizontal="center" vertical="center" shrinkToFit="1"/>
    </xf>
    <xf numFmtId="0" fontId="37" fillId="0" borderId="10" xfId="0" applyFont="1" applyBorder="1" applyAlignment="1">
      <alignment horizontal="center" wrapText="1"/>
    </xf>
    <xf numFmtId="0" fontId="70" fillId="0" borderId="10" xfId="0" applyFont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wrapText="1"/>
    </xf>
    <xf numFmtId="0" fontId="79" fillId="0" borderId="10" xfId="0" applyFont="1" applyBorder="1" applyAlignment="1">
      <alignment horizontal="center" wrapText="1"/>
    </xf>
    <xf numFmtId="176" fontId="29" fillId="0" borderId="16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center" vertical="top" wrapText="1"/>
    </xf>
    <xf numFmtId="177" fontId="27" fillId="24" borderId="18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wrapText="1"/>
    </xf>
    <xf numFmtId="0" fontId="26" fillId="0" borderId="13" xfId="0" applyFont="1" applyBorder="1" applyAlignment="1">
      <alignment horizontal="center" vertical="top" wrapText="1"/>
    </xf>
    <xf numFmtId="176" fontId="39" fillId="0" borderId="11" xfId="0" applyNumberFormat="1" applyFont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/>
    </xf>
    <xf numFmtId="0" fontId="36" fillId="24" borderId="16" xfId="0" applyFont="1" applyFill="1" applyBorder="1" applyAlignment="1">
      <alignment horizontal="center" vertical="top" wrapText="1"/>
    </xf>
    <xf numFmtId="0" fontId="52" fillId="24" borderId="1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3" fillId="24" borderId="24" xfId="0" applyFont="1" applyFill="1" applyBorder="1" applyAlignment="1">
      <alignment horizontal="justify" vertical="center" wrapText="1"/>
    </xf>
    <xf numFmtId="0" fontId="53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0" fontId="80" fillId="24" borderId="16" xfId="0" applyFont="1" applyFill="1" applyBorder="1" applyAlignment="1">
      <alignment horizontal="center" vertical="center" shrinkToFit="1"/>
    </xf>
    <xf numFmtId="176" fontId="29" fillId="0" borderId="11" xfId="0" applyNumberFormat="1" applyFont="1" applyBorder="1" applyAlignment="1">
      <alignment horizontal="center" vertical="center" shrinkToFit="1"/>
    </xf>
    <xf numFmtId="0" fontId="23" fillId="24" borderId="31" xfId="0" applyFont="1" applyFill="1" applyBorder="1" applyAlignment="1">
      <alignment horizontal="justify" vertical="center" wrapText="1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top" wrapText="1"/>
    </xf>
    <xf numFmtId="0" fontId="26" fillId="24" borderId="10" xfId="0" applyFont="1" applyFill="1" applyBorder="1" applyAlignment="1">
      <alignment wrapText="1"/>
    </xf>
    <xf numFmtId="0" fontId="44" fillId="24" borderId="16" xfId="0" applyFont="1" applyFill="1" applyBorder="1" applyAlignment="1">
      <alignment horizont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top" wrapText="1"/>
    </xf>
    <xf numFmtId="0" fontId="65" fillId="0" borderId="11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0" fontId="42" fillId="0" borderId="16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176" fontId="29" fillId="0" borderId="19" xfId="0" applyNumberFormat="1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26" fillId="24" borderId="20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left" shrinkToFit="1"/>
    </xf>
    <xf numFmtId="177" fontId="26" fillId="24" borderId="10" xfId="0" applyNumberFormat="1" applyFont="1" applyFill="1" applyBorder="1" applyAlignment="1">
      <alignment horizontal="center" shrinkToFit="1"/>
    </xf>
    <xf numFmtId="0" fontId="78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wrapText="1"/>
    </xf>
    <xf numFmtId="0" fontId="26" fillId="24" borderId="11" xfId="0" applyFont="1" applyFill="1" applyBorder="1" applyAlignment="1">
      <alignment horizontal="center" wrapText="1"/>
    </xf>
    <xf numFmtId="176" fontId="81" fillId="24" borderId="11" xfId="0" applyNumberFormat="1" applyFont="1" applyFill="1" applyBorder="1" applyAlignment="1">
      <alignment horizontal="center" vertical="center" shrinkToFit="1"/>
    </xf>
    <xf numFmtId="0" fontId="28" fillId="24" borderId="15" xfId="0" applyFont="1" applyFill="1" applyBorder="1" applyAlignment="1">
      <alignment vertical="top" wrapText="1"/>
    </xf>
    <xf numFmtId="180" fontId="32" fillId="24" borderId="10" xfId="0" applyNumberFormat="1" applyFont="1" applyFill="1" applyBorder="1" applyAlignment="1">
      <alignment horizontal="center" vertical="center" shrinkToFit="1"/>
    </xf>
    <xf numFmtId="49" fontId="83" fillId="0" borderId="10" xfId="0" applyNumberFormat="1" applyFont="1" applyBorder="1" applyAlignment="1">
      <alignment horizontal="left" vertical="center"/>
    </xf>
    <xf numFmtId="0" fontId="68" fillId="24" borderId="10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top" wrapText="1"/>
    </xf>
    <xf numFmtId="49" fontId="26" fillId="24" borderId="22" xfId="0" applyNumberFormat="1" applyFont="1" applyFill="1" applyBorder="1" applyAlignment="1">
      <alignment horizontal="center" vertical="center"/>
    </xf>
    <xf numFmtId="0" fontId="26" fillId="24" borderId="19" xfId="0" applyFont="1" applyFill="1" applyBorder="1" applyAlignment="1">
      <alignment horizontal="center" vertical="top" wrapText="1"/>
    </xf>
    <xf numFmtId="0" fontId="27" fillId="24" borderId="11" xfId="0" applyFont="1" applyFill="1" applyBorder="1" applyAlignment="1">
      <alignment horizontal="center" vertical="center" shrinkToFit="1"/>
    </xf>
    <xf numFmtId="0" fontId="27" fillId="24" borderId="18" xfId="0" applyFont="1" applyFill="1" applyBorder="1" applyAlignment="1">
      <alignment horizontal="center" vertical="center" shrinkToFit="1"/>
    </xf>
    <xf numFmtId="0" fontId="59" fillId="24" borderId="10" xfId="0" applyFont="1" applyFill="1" applyBorder="1" applyAlignment="1">
      <alignment horizontal="center" vertical="center" shrinkToFit="1"/>
    </xf>
    <xf numFmtId="176" fontId="29" fillId="24" borderId="17" xfId="0" applyNumberFormat="1" applyFont="1" applyFill="1" applyBorder="1" applyAlignment="1">
      <alignment horizontal="center" vertical="center" shrinkToFit="1"/>
    </xf>
    <xf numFmtId="0" fontId="73" fillId="24" borderId="15" xfId="0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center" vertical="top" wrapText="1"/>
    </xf>
    <xf numFmtId="49" fontId="45" fillId="24" borderId="15" xfId="0" applyNumberFormat="1" applyFont="1" applyFill="1" applyBorder="1" applyAlignment="1">
      <alignment horizontal="center" vertical="center"/>
    </xf>
    <xf numFmtId="0" fontId="73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>
      <alignment vertical="center"/>
    </xf>
    <xf numFmtId="0" fontId="28" fillId="24" borderId="11" xfId="0" applyFont="1" applyFill="1" applyBorder="1" applyAlignment="1">
      <alignment vertical="top" wrapText="1"/>
    </xf>
    <xf numFmtId="0" fontId="26" fillId="24" borderId="17" xfId="0" applyFont="1" applyFill="1" applyBorder="1" applyAlignment="1">
      <alignment horizontal="left" vertical="top" wrapText="1"/>
    </xf>
    <xf numFmtId="0" fontId="41" fillId="24" borderId="11" xfId="0" applyFont="1" applyFill="1" applyBorder="1" applyAlignment="1">
      <alignment horizontal="center" vertical="top" wrapText="1"/>
    </xf>
    <xf numFmtId="49" fontId="26" fillId="24" borderId="15" xfId="0" applyNumberFormat="1" applyFont="1" applyFill="1" applyBorder="1" applyAlignment="1">
      <alignment horizontal="center" vertical="center"/>
    </xf>
    <xf numFmtId="49" fontId="37" fillId="24" borderId="21" xfId="0" applyNumberFormat="1" applyFont="1" applyFill="1" applyBorder="1" applyAlignment="1">
      <alignment horizontal="center" vertical="center"/>
    </xf>
    <xf numFmtId="181" fontId="43" fillId="24" borderId="11" xfId="0" applyNumberFormat="1" applyFont="1" applyFill="1" applyBorder="1" applyAlignment="1">
      <alignment horizontal="center" vertical="center" shrinkToFit="1"/>
    </xf>
    <xf numFmtId="0" fontId="36" fillId="24" borderId="17" xfId="0" applyFont="1" applyFill="1" applyBorder="1" applyAlignment="1">
      <alignment horizontal="center" vertical="top" shrinkToFit="1"/>
    </xf>
    <xf numFmtId="181" fontId="81" fillId="24" borderId="11" xfId="0" applyNumberFormat="1" applyFont="1" applyFill="1" applyBorder="1" applyAlignment="1">
      <alignment horizontal="center" vertical="center" shrinkToFit="1"/>
    </xf>
    <xf numFmtId="0" fontId="23" fillId="24" borderId="15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left" vertical="top" wrapText="1"/>
    </xf>
    <xf numFmtId="0" fontId="23" fillId="24" borderId="10" xfId="0" applyFont="1" applyFill="1" applyBorder="1" applyAlignment="1">
      <alignment horizontal="center" vertical="top" wrapText="1"/>
    </xf>
    <xf numFmtId="0" fontId="63" fillId="24" borderId="10" xfId="0" applyFont="1" applyFill="1" applyBorder="1" applyAlignment="1">
      <alignment horizontal="center" vertical="center" wrapText="1"/>
    </xf>
    <xf numFmtId="176" fontId="36" fillId="24" borderId="10" xfId="0" applyNumberFormat="1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center" vertical="center"/>
    </xf>
    <xf numFmtId="0" fontId="26" fillId="24" borderId="15" xfId="0" applyFont="1" applyFill="1" applyBorder="1" applyAlignment="1">
      <alignment horizontal="left" vertical="top" wrapText="1"/>
    </xf>
    <xf numFmtId="0" fontId="25" fillId="24" borderId="11" xfId="0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shrinkToFit="1"/>
    </xf>
    <xf numFmtId="0" fontId="36" fillId="24" borderId="11" xfId="0" applyFont="1" applyFill="1" applyBorder="1" applyAlignment="1">
      <alignment horizontal="center" vertic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shrinkToFit="1"/>
    </xf>
    <xf numFmtId="49" fontId="22" fillId="24" borderId="11" xfId="0" applyNumberFormat="1" applyFont="1" applyFill="1" applyBorder="1" applyAlignment="1">
      <alignment horizontal="left" vertical="center"/>
    </xf>
    <xf numFmtId="0" fontId="26" fillId="24" borderId="22" xfId="0" applyFont="1" applyFill="1" applyBorder="1" applyAlignment="1">
      <alignment horizontal="center" vertical="center" wrapText="1"/>
    </xf>
    <xf numFmtId="0" fontId="43" fillId="24" borderId="15" xfId="0" applyFont="1" applyFill="1" applyBorder="1" applyAlignment="1">
      <alignment horizontal="center" vertical="top" wrapText="1"/>
    </xf>
    <xf numFmtId="0" fontId="26" fillId="24" borderId="10" xfId="0" quotePrefix="1" applyFont="1" applyFill="1" applyBorder="1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0" fontId="26" fillId="24" borderId="16" xfId="0" applyFont="1" applyFill="1" applyBorder="1" applyAlignment="1">
      <alignment horizontal="left" vertical="center" wrapText="1"/>
    </xf>
    <xf numFmtId="177" fontId="29" fillId="0" borderId="18" xfId="0" applyNumberFormat="1" applyFont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28" fillId="24" borderId="10" xfId="0" applyFont="1" applyFill="1" applyBorder="1" applyAlignment="1">
      <alignment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45" fillId="24" borderId="15" xfId="0" applyFont="1" applyFill="1" applyBorder="1" applyAlignment="1">
      <alignment horizontal="center" vertical="center" wrapText="1"/>
    </xf>
    <xf numFmtId="0" fontId="73" fillId="24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65" fillId="0" borderId="11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14" fontId="27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shrinkToFit="1"/>
    </xf>
    <xf numFmtId="0" fontId="29" fillId="24" borderId="11" xfId="0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0" fontId="73" fillId="24" borderId="11" xfId="0" applyFont="1" applyFill="1" applyBorder="1" applyAlignment="1">
      <alignment horizontal="center" vertical="top" wrapText="1"/>
    </xf>
    <xf numFmtId="49" fontId="37" fillId="24" borderId="18" xfId="0" applyNumberFormat="1" applyFont="1" applyFill="1" applyBorder="1" applyAlignment="1">
      <alignment horizontal="center" vertical="center"/>
    </xf>
    <xf numFmtId="0" fontId="73" fillId="0" borderId="11" xfId="0" applyFont="1" applyBorder="1" applyAlignment="1">
      <alignment horizontal="center" vertical="center" wrapText="1"/>
    </xf>
    <xf numFmtId="0" fontId="45" fillId="24" borderId="11" xfId="0" applyFont="1" applyFill="1" applyBorder="1" applyAlignment="1">
      <alignment horizontal="center" vertical="top" wrapText="1"/>
    </xf>
    <xf numFmtId="0" fontId="54" fillId="24" borderId="11" xfId="0" applyFont="1" applyFill="1" applyBorder="1" applyAlignment="1">
      <alignment horizontal="center" vertical="top" wrapText="1"/>
    </xf>
    <xf numFmtId="0" fontId="66" fillId="0" borderId="11" xfId="0" applyFont="1" applyBorder="1">
      <alignment vertical="center"/>
    </xf>
    <xf numFmtId="0" fontId="75" fillId="0" borderId="11" xfId="0" applyFont="1" applyBorder="1" applyAlignment="1">
      <alignment horizontal="center" vertical="center"/>
    </xf>
    <xf numFmtId="0" fontId="66" fillId="0" borderId="11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66" fillId="0" borderId="0" xfId="0" applyFont="1">
      <alignment vertical="center"/>
    </xf>
    <xf numFmtId="0" fontId="75" fillId="0" borderId="0" xfId="0" applyFont="1" applyAlignment="1">
      <alignment horizontal="center" vertical="center"/>
    </xf>
    <xf numFmtId="177" fontId="75" fillId="0" borderId="0" xfId="0" applyNumberFormat="1" applyFont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177" fontId="66" fillId="0" borderId="0" xfId="0" applyNumberFormat="1" applyFont="1" applyAlignment="1">
      <alignment horizontal="center" vertical="center"/>
    </xf>
    <xf numFmtId="0" fontId="0" fillId="0" borderId="17" xfId="0" applyBorder="1">
      <alignment vertical="center"/>
    </xf>
    <xf numFmtId="0" fontId="66" fillId="0" borderId="11" xfId="0" applyFont="1" applyBorder="1" applyAlignment="1">
      <alignment vertical="center" shrinkToFit="1"/>
    </xf>
    <xf numFmtId="178" fontId="32" fillId="0" borderId="32" xfId="0" applyNumberFormat="1" applyFont="1" applyBorder="1" applyAlignment="1">
      <alignment horizontal="center" vertical="center"/>
    </xf>
    <xf numFmtId="0" fontId="57" fillId="24" borderId="10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7" fontId="26" fillId="24" borderId="16" xfId="0" applyNumberFormat="1" applyFont="1" applyFill="1" applyBorder="1" applyAlignment="1">
      <alignment horizontal="center" vertical="center" wrapText="1"/>
    </xf>
    <xf numFmtId="0" fontId="50" fillId="24" borderId="10" xfId="0" applyFont="1" applyFill="1" applyBorder="1" applyAlignment="1">
      <alignment horizontal="center" vertical="center" wrapText="1"/>
    </xf>
    <xf numFmtId="177" fontId="51" fillId="24" borderId="11" xfId="0" applyNumberFormat="1" applyFont="1" applyFill="1" applyBorder="1" applyAlignment="1">
      <alignment horizontal="center" vertical="center" shrinkToFit="1"/>
    </xf>
    <xf numFmtId="0" fontId="28" fillId="25" borderId="11" xfId="0" applyFont="1" applyFill="1" applyBorder="1" applyAlignment="1">
      <alignment horizontal="center" vertical="center" shrinkToFit="1"/>
    </xf>
    <xf numFmtId="0" fontId="88" fillId="0" borderId="10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6" fillId="24" borderId="15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28" fillId="0" borderId="15" xfId="0" applyFont="1" applyBorder="1" applyAlignment="1">
      <alignment vertical="top" wrapText="1"/>
    </xf>
    <xf numFmtId="49" fontId="26" fillId="24" borderId="10" xfId="0" applyNumberFormat="1" applyFont="1" applyFill="1" applyBorder="1">
      <alignment vertical="center"/>
    </xf>
    <xf numFmtId="0" fontId="37" fillId="24" borderId="22" xfId="0" applyFont="1" applyFill="1" applyBorder="1" applyAlignment="1">
      <alignment horizontal="center" vertical="top" wrapText="1"/>
    </xf>
    <xf numFmtId="0" fontId="37" fillId="24" borderId="18" xfId="0" applyFont="1" applyFill="1" applyBorder="1" applyAlignment="1">
      <alignment horizontal="left" wrapText="1"/>
    </xf>
    <xf numFmtId="49" fontId="45" fillId="24" borderId="11" xfId="0" applyNumberFormat="1" applyFont="1" applyFill="1" applyBorder="1" applyAlignment="1">
      <alignment horizontal="center" vertical="center"/>
    </xf>
    <xf numFmtId="0" fontId="68" fillId="24" borderId="12" xfId="0" applyFont="1" applyFill="1" applyBorder="1" applyAlignment="1">
      <alignment horizontal="center" vertical="center" wrapText="1"/>
    </xf>
    <xf numFmtId="0" fontId="89" fillId="0" borderId="10" xfId="0" applyFont="1" applyBorder="1" applyAlignment="1">
      <alignment horizontal="left" wrapText="1"/>
    </xf>
    <xf numFmtId="0" fontId="52" fillId="24" borderId="11" xfId="0" applyFont="1" applyFill="1" applyBorder="1" applyAlignment="1">
      <alignment horizontal="center" vertical="center" wrapText="1"/>
    </xf>
    <xf numFmtId="0" fontId="52" fillId="24" borderId="12" xfId="0" applyFont="1" applyFill="1" applyBorder="1" applyAlignment="1">
      <alignment horizontal="center" vertical="center" wrapText="1"/>
    </xf>
    <xf numFmtId="176" fontId="87" fillId="24" borderId="10" xfId="0" applyNumberFormat="1" applyFont="1" applyFill="1" applyBorder="1" applyAlignment="1">
      <alignment horizontal="center" vertical="center" shrinkToFit="1"/>
    </xf>
    <xf numFmtId="0" fontId="91" fillId="24" borderId="10" xfId="0" applyFont="1" applyFill="1" applyBorder="1" applyAlignment="1">
      <alignment horizontal="center" vertical="top" wrapText="1"/>
    </xf>
    <xf numFmtId="0" fontId="50" fillId="0" borderId="11" xfId="0" applyFont="1" applyBorder="1" applyAlignment="1">
      <alignment horizontal="center" vertical="center" wrapText="1"/>
    </xf>
    <xf numFmtId="0" fontId="37" fillId="24" borderId="17" xfId="0" applyFont="1" applyFill="1" applyBorder="1" applyAlignment="1">
      <alignment horizontal="center" vertical="top" wrapText="1"/>
    </xf>
    <xf numFmtId="0" fontId="37" fillId="24" borderId="15" xfId="0" applyFont="1" applyFill="1" applyBorder="1" applyAlignment="1">
      <alignment horizontal="center" vertical="top" wrapText="1"/>
    </xf>
    <xf numFmtId="0" fontId="88" fillId="24" borderId="10" xfId="0" applyFont="1" applyFill="1" applyBorder="1" applyAlignment="1">
      <alignment horizontal="center" vertical="center" shrinkToFit="1"/>
    </xf>
    <xf numFmtId="0" fontId="36" fillId="0" borderId="10" xfId="0" applyFont="1" applyBorder="1" applyAlignment="1">
      <alignment horizontal="left" vertical="top" wrapText="1"/>
    </xf>
    <xf numFmtId="180" fontId="26" fillId="24" borderId="16" xfId="0" applyNumberFormat="1" applyFont="1" applyFill="1" applyBorder="1" applyAlignment="1">
      <alignment horizontal="center" vertical="center" wrapText="1"/>
    </xf>
    <xf numFmtId="49" fontId="26" fillId="24" borderId="17" xfId="0" applyNumberFormat="1" applyFont="1" applyFill="1" applyBorder="1" applyAlignment="1">
      <alignment horizontal="center" vertical="center"/>
    </xf>
    <xf numFmtId="181" fontId="87" fillId="24" borderId="10" xfId="0" applyNumberFormat="1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wrapText="1"/>
    </xf>
    <xf numFmtId="176" fontId="39" fillId="24" borderId="11" xfId="0" applyNumberFormat="1" applyFont="1" applyFill="1" applyBorder="1" applyAlignment="1">
      <alignment horizontal="center" vertical="center" shrinkToFit="1"/>
    </xf>
    <xf numFmtId="180" fontId="26" fillId="24" borderId="11" xfId="0" applyNumberFormat="1" applyFont="1" applyFill="1" applyBorder="1" applyAlignment="1">
      <alignment horizontal="center" vertical="center" wrapText="1"/>
    </xf>
    <xf numFmtId="0" fontId="26" fillId="24" borderId="30" xfId="0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center"/>
    </xf>
    <xf numFmtId="0" fontId="26" fillId="0" borderId="15" xfId="0" applyFont="1" applyBorder="1" applyAlignment="1">
      <alignment horizontal="left" vertical="top" wrapText="1"/>
    </xf>
    <xf numFmtId="49" fontId="26" fillId="0" borderId="10" xfId="0" applyNumberFormat="1" applyFont="1" applyBorder="1">
      <alignment vertical="center"/>
    </xf>
    <xf numFmtId="176" fontId="29" fillId="25" borderId="16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/>
    </xf>
    <xf numFmtId="176" fontId="59" fillId="24" borderId="11" xfId="0" applyNumberFormat="1" applyFont="1" applyFill="1" applyBorder="1" applyAlignment="1">
      <alignment horizontal="center" vertical="center" shrinkToFit="1"/>
    </xf>
    <xf numFmtId="182" fontId="26" fillId="24" borderId="10" xfId="0" applyNumberFormat="1" applyFont="1" applyFill="1" applyBorder="1" applyAlignment="1">
      <alignment horizontal="left" vertical="top" shrinkToFit="1"/>
    </xf>
    <xf numFmtId="49" fontId="37" fillId="0" borderId="15" xfId="0" applyNumberFormat="1" applyFont="1" applyBorder="1" applyAlignment="1">
      <alignment horizontal="center" vertical="center" textRotation="255"/>
    </xf>
    <xf numFmtId="49" fontId="73" fillId="0" borderId="15" xfId="0" applyNumberFormat="1" applyFont="1" applyBorder="1" applyAlignment="1">
      <alignment horizontal="center" vertical="center"/>
    </xf>
    <xf numFmtId="0" fontId="93" fillId="24" borderId="18" xfId="0" quotePrefix="1" applyFont="1" applyFill="1" applyBorder="1" applyAlignment="1">
      <alignment horizontal="center" vertical="center"/>
    </xf>
    <xf numFmtId="176" fontId="43" fillId="24" borderId="10" xfId="0" applyNumberFormat="1" applyFont="1" applyFill="1" applyBorder="1" applyAlignment="1">
      <alignment horizontal="center" vertical="center" shrinkToFit="1"/>
    </xf>
    <xf numFmtId="0" fontId="26" fillId="0" borderId="13" xfId="0" applyFont="1" applyBorder="1" applyAlignment="1">
      <alignment horizontal="left" vertical="top" wrapText="1"/>
    </xf>
    <xf numFmtId="0" fontId="26" fillId="0" borderId="28" xfId="0" applyFont="1" applyBorder="1">
      <alignment vertical="center"/>
    </xf>
    <xf numFmtId="2" fontId="26" fillId="24" borderId="16" xfId="0" applyNumberFormat="1" applyFont="1" applyFill="1" applyBorder="1" applyAlignment="1">
      <alignment horizontal="center" vertical="top" wrapText="1"/>
    </xf>
    <xf numFmtId="0" fontId="26" fillId="24" borderId="18" xfId="0" quotePrefix="1" applyFont="1" applyFill="1" applyBorder="1" applyAlignment="1">
      <alignment horizontal="center" vertical="center"/>
    </xf>
    <xf numFmtId="2" fontId="26" fillId="24" borderId="10" xfId="0" applyNumberFormat="1" applyFont="1" applyFill="1" applyBorder="1" applyAlignment="1">
      <alignment horizontal="center" vertical="center" wrapText="1"/>
    </xf>
    <xf numFmtId="1" fontId="26" fillId="24" borderId="10" xfId="0" applyNumberFormat="1" applyFont="1" applyFill="1" applyBorder="1" applyAlignment="1">
      <alignment horizontal="center" vertical="center" wrapText="1"/>
    </xf>
    <xf numFmtId="2" fontId="26" fillId="24" borderId="16" xfId="0" applyNumberFormat="1" applyFont="1" applyFill="1" applyBorder="1" applyAlignment="1">
      <alignment horizontal="center" vertical="center" wrapText="1"/>
    </xf>
    <xf numFmtId="2" fontId="26" fillId="24" borderId="11" xfId="0" applyNumberFormat="1" applyFont="1" applyFill="1" applyBorder="1" applyAlignment="1">
      <alignment horizontal="center" vertical="center" wrapText="1"/>
    </xf>
    <xf numFmtId="2" fontId="26" fillId="24" borderId="11" xfId="0" applyNumberFormat="1" applyFont="1" applyFill="1" applyBorder="1" applyAlignment="1">
      <alignment horizontal="center" vertical="top" wrapText="1"/>
    </xf>
    <xf numFmtId="2" fontId="26" fillId="24" borderId="10" xfId="0" applyNumberFormat="1" applyFont="1" applyFill="1" applyBorder="1" applyAlignment="1">
      <alignment horizontal="center" vertical="top" wrapText="1"/>
    </xf>
    <xf numFmtId="0" fontId="27" fillId="0" borderId="11" xfId="0" applyFont="1" applyBorder="1" applyAlignment="1">
      <alignment horizontal="center" vertical="center" shrinkToFit="1"/>
    </xf>
    <xf numFmtId="0" fontId="87" fillId="24" borderId="11" xfId="0" applyFont="1" applyFill="1" applyBorder="1" applyAlignment="1">
      <alignment horizontal="center" vertical="top" wrapText="1"/>
    </xf>
    <xf numFmtId="0" fontId="26" fillId="0" borderId="10" xfId="0" applyFont="1" applyBorder="1">
      <alignment vertical="center"/>
    </xf>
    <xf numFmtId="0" fontId="16" fillId="24" borderId="17" xfId="0" applyFont="1" applyFill="1" applyBorder="1" applyAlignment="1">
      <alignment horizontal="center" vertical="top" wrapText="1"/>
    </xf>
    <xf numFmtId="0" fontId="91" fillId="0" borderId="10" xfId="0" applyFont="1" applyBorder="1" applyAlignment="1">
      <alignment horizontal="left" vertical="center" wrapText="1"/>
    </xf>
    <xf numFmtId="2" fontId="26" fillId="0" borderId="10" xfId="0" applyNumberFormat="1" applyFont="1" applyBorder="1" applyAlignment="1">
      <alignment horizontal="center" vertical="center" wrapText="1"/>
    </xf>
    <xf numFmtId="2" fontId="26" fillId="0" borderId="10" xfId="0" applyNumberFormat="1" applyFont="1" applyBorder="1" applyAlignment="1">
      <alignment horizontal="center" vertical="top" wrapText="1"/>
    </xf>
    <xf numFmtId="2" fontId="87" fillId="24" borderId="11" xfId="0" applyNumberFormat="1" applyFont="1" applyFill="1" applyBorder="1" applyAlignment="1">
      <alignment horizontal="center" vertical="top" wrapText="1"/>
    </xf>
    <xf numFmtId="2" fontId="26" fillId="24" borderId="18" xfId="0" applyNumberFormat="1" applyFont="1" applyFill="1" applyBorder="1" applyAlignment="1">
      <alignment horizontal="center" vertical="center" wrapText="1"/>
    </xf>
    <xf numFmtId="2" fontId="36" fillId="24" borderId="10" xfId="0" applyNumberFormat="1" applyFont="1" applyFill="1" applyBorder="1" applyAlignment="1">
      <alignment horizontal="center" vertical="top" wrapText="1"/>
    </xf>
    <xf numFmtId="0" fontId="93" fillId="24" borderId="10" xfId="0" applyFont="1" applyFill="1" applyBorder="1" applyAlignment="1">
      <alignment horizontal="center" vertical="top" wrapText="1"/>
    </xf>
    <xf numFmtId="0" fontId="26" fillId="24" borderId="17" xfId="0" applyFont="1" applyFill="1" applyBorder="1" applyAlignment="1">
      <alignment horizontal="center" vertical="center" wrapText="1"/>
    </xf>
    <xf numFmtId="177" fontId="26" fillId="0" borderId="10" xfId="0" applyNumberFormat="1" applyFont="1" applyBorder="1" applyAlignment="1">
      <alignment horizontal="center" vertical="top" wrapText="1"/>
    </xf>
    <xf numFmtId="176" fontId="39" fillId="24" borderId="10" xfId="0" applyNumberFormat="1" applyFont="1" applyFill="1" applyBorder="1" applyAlignment="1">
      <alignment horizontal="center" vertical="center" shrinkToFit="1"/>
    </xf>
    <xf numFmtId="49" fontId="26" fillId="0" borderId="21" xfId="0" applyNumberFormat="1" applyFont="1" applyBorder="1" applyAlignment="1">
      <alignment horizontal="center" vertical="center"/>
    </xf>
    <xf numFmtId="0" fontId="68" fillId="24" borderId="14" xfId="0" applyFont="1" applyFill="1" applyBorder="1" applyAlignment="1">
      <alignment horizontal="center" vertical="center" wrapText="1"/>
    </xf>
    <xf numFmtId="0" fontId="94" fillId="0" borderId="10" xfId="0" applyFont="1" applyBorder="1" applyAlignment="1">
      <alignment horizontal="center" wrapText="1"/>
    </xf>
    <xf numFmtId="0" fontId="95" fillId="0" borderId="10" xfId="0" applyFont="1" applyBorder="1" applyAlignment="1">
      <alignment horizontal="left" vertical="center" wrapText="1"/>
    </xf>
    <xf numFmtId="0" fontId="37" fillId="24" borderId="11" xfId="0" applyFont="1" applyFill="1" applyBorder="1" applyAlignment="1">
      <alignment horizontal="center" vertical="top" wrapText="1"/>
    </xf>
    <xf numFmtId="176" fontId="29" fillId="24" borderId="11" xfId="0" applyNumberFormat="1" applyFont="1" applyFill="1" applyBorder="1" applyAlignment="1">
      <alignment horizontal="center" vertical="center" shrinkToFit="1"/>
    </xf>
    <xf numFmtId="0" fontId="28" fillId="24" borderId="0" xfId="0" applyFont="1" applyFill="1">
      <alignment vertical="center"/>
    </xf>
    <xf numFmtId="0" fontId="24" fillId="24" borderId="0" xfId="0" applyFont="1" applyFill="1">
      <alignment vertical="center"/>
    </xf>
    <xf numFmtId="0" fontId="0" fillId="24" borderId="0" xfId="0" applyFill="1">
      <alignment vertical="center"/>
    </xf>
    <xf numFmtId="0" fontId="96" fillId="24" borderId="16" xfId="0" applyFont="1" applyFill="1" applyBorder="1" applyAlignment="1">
      <alignment horizontal="center" vertical="center" wrapText="1"/>
    </xf>
    <xf numFmtId="180" fontId="32" fillId="0" borderId="12" xfId="0" applyNumberFormat="1" applyFont="1" applyBorder="1" applyAlignment="1">
      <alignment horizontal="center" vertical="center" wrapText="1"/>
    </xf>
    <xf numFmtId="178" fontId="32" fillId="0" borderId="33" xfId="0" applyNumberFormat="1" applyFont="1" applyBorder="1" applyAlignment="1">
      <alignment horizontal="center" vertical="center"/>
    </xf>
    <xf numFmtId="180" fontId="32" fillId="0" borderId="12" xfId="0" applyNumberFormat="1" applyFont="1" applyBorder="1" applyAlignment="1">
      <alignment horizontal="center" vertical="center" shrinkToFit="1"/>
    </xf>
    <xf numFmtId="0" fontId="69" fillId="24" borderId="12" xfId="0" applyFont="1" applyFill="1" applyBorder="1" applyAlignment="1">
      <alignment horizontal="center" vertical="center" wrapText="1"/>
    </xf>
    <xf numFmtId="0" fontId="92" fillId="24" borderId="10" xfId="0" applyFont="1" applyFill="1" applyBorder="1" applyAlignment="1">
      <alignment horizontal="center" vertical="center" wrapText="1"/>
    </xf>
    <xf numFmtId="0" fontId="69" fillId="24" borderId="14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3" fillId="24" borderId="0" xfId="0" applyFont="1" applyFill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2" fillId="24" borderId="14" xfId="0" applyFont="1" applyFill="1" applyBorder="1" applyAlignment="1">
      <alignment horizontal="center" vertical="center" wrapText="1"/>
    </xf>
    <xf numFmtId="0" fontId="57" fillId="24" borderId="14" xfId="0" applyFont="1" applyFill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78" fontId="32" fillId="0" borderId="34" xfId="0" applyNumberFormat="1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 wrapText="1" readingOrder="1"/>
    </xf>
    <xf numFmtId="0" fontId="26" fillId="0" borderId="10" xfId="0" applyFont="1" applyBorder="1" applyAlignment="1">
      <alignment wrapText="1"/>
    </xf>
    <xf numFmtId="176" fontId="29" fillId="24" borderId="16" xfId="0" applyNumberFormat="1" applyFont="1" applyFill="1" applyBorder="1" applyAlignment="1">
      <alignment horizontal="center" vertical="center" shrinkToFit="1"/>
    </xf>
    <xf numFmtId="0" fontId="26" fillId="24" borderId="13" xfId="0" applyFont="1" applyFill="1" applyBorder="1" applyAlignment="1">
      <alignment horizontal="left" wrapText="1"/>
    </xf>
    <xf numFmtId="0" fontId="26" fillId="24" borderId="13" xfId="0" applyFont="1" applyFill="1" applyBorder="1" applyAlignment="1">
      <alignment horizontal="left" vertical="top" wrapText="1"/>
    </xf>
    <xf numFmtId="49" fontId="26" fillId="24" borderId="11" xfId="0" applyNumberFormat="1" applyFont="1" applyFill="1" applyBorder="1" applyAlignment="1">
      <alignment horizontal="left" vertical="center"/>
    </xf>
    <xf numFmtId="0" fontId="26" fillId="24" borderId="0" xfId="0" applyFont="1" applyFill="1" applyAlignment="1">
      <alignment horizontal="center" vertical="center" wrapText="1"/>
    </xf>
    <xf numFmtId="0" fontId="57" fillId="24" borderId="0" xfId="0" applyFont="1" applyFill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26" fillId="24" borderId="36" xfId="0" applyFont="1" applyFill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86" fillId="0" borderId="36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85" fillId="0" borderId="36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shrinkToFit="1"/>
    </xf>
    <xf numFmtId="0" fontId="69" fillId="24" borderId="10" xfId="0" applyFont="1" applyFill="1" applyBorder="1" applyAlignment="1">
      <alignment horizontal="center" vertical="center" wrapText="1"/>
    </xf>
    <xf numFmtId="0" fontId="23" fillId="24" borderId="38" xfId="0" applyFont="1" applyFill="1" applyBorder="1" applyAlignment="1">
      <alignment horizontal="justify" vertical="center" wrapText="1"/>
    </xf>
    <xf numFmtId="0" fontId="53" fillId="24" borderId="14" xfId="0" applyFont="1" applyFill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shrinkToFit="1"/>
    </xf>
    <xf numFmtId="0" fontId="90" fillId="24" borderId="10" xfId="0" applyFont="1" applyFill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77" fillId="24" borderId="0" xfId="0" applyFont="1" applyFill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3" fillId="24" borderId="17" xfId="0" applyFont="1" applyFill="1" applyBorder="1" applyAlignment="1">
      <alignment horizontal="center" vertical="center" wrapText="1"/>
    </xf>
    <xf numFmtId="0" fontId="52" fillId="24" borderId="17" xfId="0" applyFont="1" applyFill="1" applyBorder="1" applyAlignment="1">
      <alignment horizontal="center" vertical="center" wrapText="1"/>
    </xf>
    <xf numFmtId="0" fontId="56" fillId="24" borderId="0" xfId="0" applyFont="1" applyFill="1" applyAlignment="1">
      <alignment horizontal="left" vertical="center" wrapText="1"/>
    </xf>
    <xf numFmtId="0" fontId="77" fillId="24" borderId="0" xfId="0" applyFont="1" applyFill="1" applyAlignment="1">
      <alignment horizontal="left" vertical="center" wrapText="1"/>
    </xf>
    <xf numFmtId="0" fontId="37" fillId="24" borderId="15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top" wrapText="1"/>
    </xf>
    <xf numFmtId="0" fontId="26" fillId="24" borderId="0" xfId="0" applyFont="1" applyFill="1" applyAlignment="1">
      <alignment horizontal="center" vertical="top" wrapText="1"/>
    </xf>
    <xf numFmtId="0" fontId="26" fillId="0" borderId="0" xfId="0" applyFont="1" applyAlignment="1">
      <alignment horizontal="center" vertical="center" wrapText="1"/>
    </xf>
    <xf numFmtId="177" fontId="27" fillId="25" borderId="0" xfId="0" applyNumberFormat="1" applyFont="1" applyFill="1" applyAlignment="1">
      <alignment horizontal="center" vertical="center" shrinkToFit="1"/>
    </xf>
    <xf numFmtId="49" fontId="37" fillId="0" borderId="15" xfId="0" applyNumberFormat="1" applyFont="1" applyBorder="1" applyAlignment="1">
      <alignment horizontal="center" vertical="center" wrapText="1"/>
    </xf>
    <xf numFmtId="49" fontId="26" fillId="0" borderId="15" xfId="0" applyNumberFormat="1" applyFont="1" applyBorder="1" applyAlignment="1">
      <alignment horizontal="center" vertical="center" wrapText="1"/>
    </xf>
    <xf numFmtId="0" fontId="37" fillId="0" borderId="10" xfId="0" applyFont="1" applyBorder="1" applyAlignment="1">
      <alignment horizontal="left" vertical="center" wrapText="1"/>
    </xf>
    <xf numFmtId="0" fontId="26" fillId="24" borderId="15" xfId="0" applyFont="1" applyFill="1" applyBorder="1" applyAlignment="1">
      <alignment horizontal="center" vertical="center" wrapText="1"/>
    </xf>
    <xf numFmtId="49" fontId="37" fillId="0" borderId="20" xfId="0" applyNumberFormat="1" applyFont="1" applyBorder="1" applyAlignment="1">
      <alignment horizontal="center" vertical="center" wrapText="1"/>
    </xf>
    <xf numFmtId="180" fontId="32" fillId="0" borderId="14" xfId="0" applyNumberFormat="1" applyFont="1" applyBorder="1" applyAlignment="1">
      <alignment horizontal="center" vertical="center" wrapText="1"/>
    </xf>
    <xf numFmtId="180" fontId="32" fillId="0" borderId="14" xfId="0" applyNumberFormat="1" applyFont="1" applyBorder="1" applyAlignment="1">
      <alignment horizontal="center" vertical="center" shrinkToFit="1"/>
    </xf>
    <xf numFmtId="2" fontId="36" fillId="24" borderId="16" xfId="0" applyNumberFormat="1" applyFont="1" applyFill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center" vertical="center" wrapText="1"/>
    </xf>
    <xf numFmtId="49" fontId="37" fillId="0" borderId="39" xfId="0" applyNumberFormat="1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center" vertical="center"/>
    </xf>
    <xf numFmtId="0" fontId="28" fillId="0" borderId="22" xfId="0" applyFont="1" applyBorder="1" applyAlignment="1">
      <alignment vertical="top" wrapText="1"/>
    </xf>
    <xf numFmtId="0" fontId="73" fillId="0" borderId="22" xfId="0" applyFont="1" applyBorder="1" applyAlignment="1">
      <alignment horizontal="center" vertical="center" wrapText="1"/>
    </xf>
    <xf numFmtId="49" fontId="37" fillId="24" borderId="0" xfId="0" applyNumberFormat="1" applyFont="1" applyFill="1" applyAlignment="1">
      <alignment horizontal="center" vertical="center"/>
    </xf>
    <xf numFmtId="0" fontId="26" fillId="24" borderId="0" xfId="0" applyFont="1" applyFill="1" applyAlignment="1">
      <alignment horizontal="left" vertical="top" wrapText="1"/>
    </xf>
    <xf numFmtId="0" fontId="27" fillId="0" borderId="0" xfId="0" applyFont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0" fontId="37" fillId="24" borderId="0" xfId="0" applyFont="1" applyFill="1" applyAlignment="1">
      <alignment horizontal="center" vertical="center" shrinkToFit="1"/>
    </xf>
    <xf numFmtId="0" fontId="91" fillId="24" borderId="0" xfId="0" applyFont="1" applyFill="1" applyAlignment="1">
      <alignment horizontal="center" vertical="top" wrapText="1"/>
    </xf>
    <xf numFmtId="177" fontId="29" fillId="0" borderId="0" xfId="0" applyNumberFormat="1" applyFont="1" applyAlignment="1">
      <alignment horizontal="center" vertical="center" shrinkToFit="1"/>
    </xf>
    <xf numFmtId="0" fontId="26" fillId="24" borderId="0" xfId="0" applyFont="1" applyFill="1" applyAlignment="1">
      <alignment horizontal="left" wrapText="1"/>
    </xf>
    <xf numFmtId="0" fontId="59" fillId="24" borderId="0" xfId="0" applyFont="1" applyFill="1" applyAlignment="1">
      <alignment horizontal="center" vertical="center" shrinkToFit="1"/>
    </xf>
    <xf numFmtId="2" fontId="36" fillId="24" borderId="0" xfId="0" applyNumberFormat="1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176" fontId="29" fillId="25" borderId="0" xfId="0" applyNumberFormat="1" applyFont="1" applyFill="1" applyAlignment="1">
      <alignment horizontal="center" vertical="center" shrinkToFit="1"/>
    </xf>
    <xf numFmtId="0" fontId="28" fillId="24" borderId="0" xfId="0" applyFont="1" applyFill="1" applyAlignment="1">
      <alignment horizontal="center" vertical="center" shrinkToFit="1"/>
    </xf>
    <xf numFmtId="2" fontId="26" fillId="24" borderId="0" xfId="0" applyNumberFormat="1" applyFont="1" applyFill="1" applyAlignment="1">
      <alignment horizontal="center" vertical="center" wrapText="1"/>
    </xf>
    <xf numFmtId="176" fontId="29" fillId="24" borderId="0" xfId="0" applyNumberFormat="1" applyFont="1" applyFill="1" applyAlignment="1">
      <alignment horizontal="center" vertical="center" shrinkToFit="1"/>
    </xf>
    <xf numFmtId="2" fontId="26" fillId="24" borderId="0" xfId="0" applyNumberFormat="1" applyFont="1" applyFill="1" applyAlignment="1">
      <alignment horizontal="center" vertical="top" wrapText="1"/>
    </xf>
    <xf numFmtId="49" fontId="45" fillId="24" borderId="0" xfId="0" applyNumberFormat="1" applyFont="1" applyFill="1" applyAlignment="1">
      <alignment horizontal="center" vertical="center"/>
    </xf>
    <xf numFmtId="0" fontId="28" fillId="24" borderId="0" xfId="0" applyFont="1" applyFill="1" applyAlignment="1">
      <alignment vertical="top" wrapText="1"/>
    </xf>
    <xf numFmtId="177" fontId="27" fillId="24" borderId="0" xfId="0" applyNumberFormat="1" applyFont="1" applyFill="1" applyAlignment="1">
      <alignment horizontal="center" vertical="center" shrinkToFit="1"/>
    </xf>
    <xf numFmtId="0" fontId="26" fillId="0" borderId="0" xfId="0" applyFont="1" applyAlignment="1">
      <alignment horizontal="left" vertical="top" wrapText="1"/>
    </xf>
    <xf numFmtId="0" fontId="26" fillId="24" borderId="0" xfId="0" applyFont="1" applyFill="1" applyAlignment="1">
      <alignment horizontal="center" wrapText="1"/>
    </xf>
    <xf numFmtId="2" fontId="36" fillId="24" borderId="0" xfId="0" applyNumberFormat="1" applyFont="1" applyFill="1" applyAlignment="1">
      <alignment horizontal="center" vertical="top" wrapText="1"/>
    </xf>
    <xf numFmtId="0" fontId="73" fillId="24" borderId="0" xfId="0" applyFont="1" applyFill="1" applyAlignment="1">
      <alignment horizontal="center" vertical="top" wrapText="1"/>
    </xf>
    <xf numFmtId="0" fontId="16" fillId="24" borderId="0" xfId="0" applyFont="1" applyFill="1" applyAlignment="1">
      <alignment horizontal="center" vertical="top" wrapText="1"/>
    </xf>
    <xf numFmtId="0" fontId="73" fillId="0" borderId="0" xfId="0" applyFont="1" applyAlignment="1">
      <alignment horizontal="center" vertical="center" wrapText="1"/>
    </xf>
    <xf numFmtId="0" fontId="44" fillId="24" borderId="0" xfId="0" applyFont="1" applyFill="1" applyAlignment="1">
      <alignment horizontal="left" vertical="top" wrapText="1"/>
    </xf>
    <xf numFmtId="0" fontId="29" fillId="24" borderId="0" xfId="0" applyFont="1" applyFill="1" applyAlignment="1">
      <alignment horizontal="center" vertical="center" shrinkToFit="1"/>
    </xf>
    <xf numFmtId="176" fontId="59" fillId="24" borderId="0" xfId="0" applyNumberFormat="1" applyFont="1" applyFill="1" applyAlignment="1">
      <alignment horizontal="center" vertical="center" shrinkToFit="1"/>
    </xf>
    <xf numFmtId="49" fontId="26" fillId="24" borderId="0" xfId="0" applyNumberFormat="1" applyFont="1" applyFill="1" applyAlignment="1">
      <alignment horizontal="center" vertical="center"/>
    </xf>
    <xf numFmtId="0" fontId="26" fillId="24" borderId="0" xfId="0" applyFont="1" applyFill="1" applyAlignment="1">
      <alignment horizontal="center" vertical="center" shrinkToFit="1"/>
    </xf>
    <xf numFmtId="176" fontId="59" fillId="0" borderId="0" xfId="0" applyNumberFormat="1" applyFont="1" applyAlignment="1">
      <alignment horizontal="center" vertical="center" shrinkToFit="1"/>
    </xf>
    <xf numFmtId="0" fontId="50" fillId="24" borderId="0" xfId="0" applyFont="1" applyFill="1" applyAlignment="1">
      <alignment horizontal="center" vertical="top" wrapText="1"/>
    </xf>
    <xf numFmtId="176" fontId="39" fillId="0" borderId="0" xfId="0" applyNumberFormat="1" applyFont="1" applyAlignment="1">
      <alignment horizontal="center" vertical="center" shrinkToFit="1"/>
    </xf>
    <xf numFmtId="0" fontId="95" fillId="0" borderId="0" xfId="0" applyFont="1" applyAlignment="1">
      <alignment horizontal="left" vertical="center" wrapText="1"/>
    </xf>
    <xf numFmtId="0" fontId="94" fillId="0" borderId="0" xfId="0" applyFont="1" applyAlignment="1">
      <alignment horizontal="center" wrapText="1"/>
    </xf>
    <xf numFmtId="0" fontId="65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28" fillId="0" borderId="0" xfId="0" applyFont="1" applyAlignment="1">
      <alignment vertical="top" wrapText="1"/>
    </xf>
    <xf numFmtId="0" fontId="40" fillId="0" borderId="0" xfId="0" applyFont="1" applyAlignment="1">
      <alignment horizontal="left" wrapText="1"/>
    </xf>
    <xf numFmtId="0" fontId="65" fillId="0" borderId="0" xfId="0" applyFont="1" applyAlignment="1">
      <alignment horizontal="center" vertical="center" shrinkToFit="1"/>
    </xf>
    <xf numFmtId="177" fontId="70" fillId="0" borderId="0" xfId="0" applyNumberFormat="1" applyFont="1" applyAlignment="1">
      <alignment horizontal="center" vertical="center" shrinkToFit="1"/>
    </xf>
    <xf numFmtId="0" fontId="66" fillId="0" borderId="0" xfId="0" applyFont="1" applyAlignment="1">
      <alignment vertical="center" shrinkToFit="1"/>
    </xf>
    <xf numFmtId="0" fontId="66" fillId="0" borderId="0" xfId="0" applyFont="1" applyAlignment="1">
      <alignment horizontal="center" vertical="center" shrinkToFit="1"/>
    </xf>
    <xf numFmtId="0" fontId="70" fillId="0" borderId="0" xfId="0" applyFont="1" applyAlignment="1">
      <alignment horizontal="center" vertical="center" shrinkToFit="1"/>
    </xf>
    <xf numFmtId="179" fontId="66" fillId="0" borderId="0" xfId="0" applyNumberFormat="1" applyFont="1" applyAlignment="1">
      <alignment horizontal="center" vertical="center"/>
    </xf>
    <xf numFmtId="179" fontId="66" fillId="0" borderId="0" xfId="0" applyNumberFormat="1" applyFont="1">
      <alignment vertical="center"/>
    </xf>
    <xf numFmtId="177" fontId="66" fillId="0" borderId="0" xfId="0" applyNumberFormat="1" applyFont="1" applyAlignment="1">
      <alignment horizontal="center" vertical="center" shrinkToFit="1"/>
    </xf>
    <xf numFmtId="0" fontId="36" fillId="24" borderId="10" xfId="0" applyFont="1" applyFill="1" applyBorder="1" applyAlignment="1">
      <alignment vertical="top" wrapText="1"/>
    </xf>
    <xf numFmtId="0" fontId="69" fillId="24" borderId="11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left" vertical="center" wrapText="1"/>
    </xf>
    <xf numFmtId="0" fontId="56" fillId="24" borderId="0" xfId="0" applyFont="1" applyFill="1" applyAlignment="1">
      <alignment horizontal="center" vertical="center" wrapText="1"/>
    </xf>
    <xf numFmtId="0" fontId="68" fillId="24" borderId="0" xfId="0" applyFont="1" applyFill="1" applyAlignment="1">
      <alignment horizontal="center" vertical="center" wrapText="1"/>
    </xf>
    <xf numFmtId="0" fontId="92" fillId="24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77" fillId="0" borderId="0" xfId="0" applyFont="1" applyAlignment="1">
      <alignment horizontal="center" vertical="center" wrapText="1"/>
    </xf>
    <xf numFmtId="0" fontId="23" fillId="24" borderId="40" xfId="0" applyFont="1" applyFill="1" applyBorder="1" applyAlignment="1">
      <alignment horizontal="justify" vertical="center" wrapText="1"/>
    </xf>
    <xf numFmtId="0" fontId="69" fillId="24" borderId="17" xfId="0" applyFont="1" applyFill="1" applyBorder="1" applyAlignment="1">
      <alignment horizontal="center" vertical="center" wrapText="1"/>
    </xf>
    <xf numFmtId="0" fontId="57" fillId="24" borderId="17" xfId="0" applyFont="1" applyFill="1" applyBorder="1" applyAlignment="1">
      <alignment horizontal="center" vertical="center" wrapText="1"/>
    </xf>
    <xf numFmtId="0" fontId="68" fillId="24" borderId="17" xfId="0" applyFont="1" applyFill="1" applyBorder="1" applyAlignment="1">
      <alignment horizontal="center" vertical="center" wrapText="1"/>
    </xf>
    <xf numFmtId="180" fontId="32" fillId="24" borderId="17" xfId="0" applyNumberFormat="1" applyFont="1" applyFill="1" applyBorder="1" applyAlignment="1">
      <alignment horizontal="center" vertical="center" wrapText="1"/>
    </xf>
    <xf numFmtId="0" fontId="32" fillId="24" borderId="17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178" fontId="32" fillId="0" borderId="41" xfId="0" applyNumberFormat="1" applyFont="1" applyBorder="1" applyAlignment="1">
      <alignment horizontal="center" vertical="center"/>
    </xf>
    <xf numFmtId="0" fontId="98" fillId="0" borderId="12" xfId="43" applyFont="1" applyBorder="1" applyAlignment="1">
      <alignment horizontal="center" vertical="center" wrapText="1"/>
    </xf>
    <xf numFmtId="0" fontId="23" fillId="24" borderId="42" xfId="0" applyFont="1" applyFill="1" applyBorder="1" applyAlignment="1">
      <alignment horizontal="justify" vertical="center" wrapText="1"/>
    </xf>
    <xf numFmtId="0" fontId="57" fillId="24" borderId="11" xfId="0" applyFont="1" applyFill="1" applyBorder="1" applyAlignment="1">
      <alignment horizontal="center" vertical="center" wrapText="1"/>
    </xf>
    <xf numFmtId="0" fontId="68" fillId="24" borderId="11" xfId="0" applyFont="1" applyFill="1" applyBorder="1" applyAlignment="1">
      <alignment horizontal="center" vertical="center" wrapText="1"/>
    </xf>
    <xf numFmtId="180" fontId="32" fillId="0" borderId="11" xfId="0" applyNumberFormat="1" applyFont="1" applyBorder="1" applyAlignment="1">
      <alignment horizontal="center" vertical="center" wrapText="1"/>
    </xf>
    <xf numFmtId="180" fontId="32" fillId="0" borderId="11" xfId="0" applyNumberFormat="1" applyFont="1" applyBorder="1" applyAlignment="1">
      <alignment horizontal="center" vertical="center" shrinkToFit="1"/>
    </xf>
    <xf numFmtId="0" fontId="32" fillId="0" borderId="11" xfId="0" applyFont="1" applyBorder="1" applyAlignment="1">
      <alignment horizontal="center" vertical="center" wrapText="1"/>
    </xf>
    <xf numFmtId="178" fontId="32" fillId="0" borderId="43" xfId="0" applyNumberFormat="1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 wrapText="1"/>
    </xf>
    <xf numFmtId="180" fontId="32" fillId="24" borderId="17" xfId="0" applyNumberFormat="1" applyFont="1" applyFill="1" applyBorder="1" applyAlignment="1">
      <alignment horizontal="center" vertical="center" shrinkToFit="1"/>
    </xf>
    <xf numFmtId="0" fontId="23" fillId="24" borderId="25" xfId="0" applyFont="1" applyFill="1" applyBorder="1" applyAlignment="1">
      <alignment horizontal="justify" vertical="center" wrapText="1"/>
    </xf>
    <xf numFmtId="0" fontId="53" fillId="24" borderId="23" xfId="0" applyFont="1" applyFill="1" applyBorder="1" applyAlignment="1">
      <alignment horizontal="center" vertical="center" wrapText="1"/>
    </xf>
    <xf numFmtId="0" fontId="69" fillId="24" borderId="23" xfId="0" applyFont="1" applyFill="1" applyBorder="1" applyAlignment="1">
      <alignment horizontal="center" vertical="center" wrapText="1"/>
    </xf>
    <xf numFmtId="180" fontId="32" fillId="24" borderId="23" xfId="0" applyNumberFormat="1" applyFont="1" applyFill="1" applyBorder="1" applyAlignment="1">
      <alignment horizontal="center" vertical="center" wrapText="1"/>
    </xf>
    <xf numFmtId="180" fontId="32" fillId="24" borderId="23" xfId="0" applyNumberFormat="1" applyFont="1" applyFill="1" applyBorder="1" applyAlignment="1">
      <alignment horizontal="center" vertical="center" shrinkToFit="1"/>
    </xf>
    <xf numFmtId="0" fontId="32" fillId="24" borderId="23" xfId="0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178" fontId="32" fillId="0" borderId="26" xfId="0" applyNumberFormat="1" applyFont="1" applyBorder="1" applyAlignment="1">
      <alignment horizontal="center" vertical="center"/>
    </xf>
    <xf numFmtId="0" fontId="52" fillId="0" borderId="27" xfId="0" applyFont="1" applyBorder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justify" vertical="center" wrapText="1"/>
    </xf>
    <xf numFmtId="0" fontId="23" fillId="0" borderId="24" xfId="0" applyFont="1" applyBorder="1" applyAlignment="1">
      <alignment horizontal="justify" vertical="center" wrapText="1"/>
    </xf>
    <xf numFmtId="179" fontId="0" fillId="0" borderId="0" xfId="0" applyNumberFormat="1">
      <alignment vertical="center"/>
    </xf>
    <xf numFmtId="179" fontId="55" fillId="0" borderId="36" xfId="0" applyNumberFormat="1" applyFont="1" applyBorder="1" applyAlignment="1">
      <alignment horizontal="center" vertical="center" wrapText="1"/>
    </xf>
    <xf numFmtId="179" fontId="32" fillId="24" borderId="23" xfId="0" applyNumberFormat="1" applyFont="1" applyFill="1" applyBorder="1" applyAlignment="1">
      <alignment horizontal="center" vertical="center" shrinkToFit="1"/>
    </xf>
    <xf numFmtId="179" fontId="32" fillId="0" borderId="14" xfId="0" applyNumberFormat="1" applyFont="1" applyBorder="1" applyAlignment="1">
      <alignment horizontal="center" vertical="center" shrinkToFit="1"/>
    </xf>
    <xf numFmtId="179" fontId="32" fillId="24" borderId="10" xfId="0" applyNumberFormat="1" applyFont="1" applyFill="1" applyBorder="1" applyAlignment="1">
      <alignment horizontal="center" vertical="center" shrinkToFit="1"/>
    </xf>
    <xf numFmtId="179" fontId="32" fillId="24" borderId="10" xfId="0" applyNumberFormat="1" applyFont="1" applyFill="1" applyBorder="1" applyAlignment="1">
      <alignment horizontal="center" vertical="center" wrapText="1"/>
    </xf>
    <xf numFmtId="179" fontId="32" fillId="0" borderId="10" xfId="0" applyNumberFormat="1" applyFont="1" applyBorder="1" applyAlignment="1">
      <alignment horizontal="center" vertical="center" shrinkToFit="1"/>
    </xf>
    <xf numFmtId="179" fontId="32" fillId="24" borderId="17" xfId="0" applyNumberFormat="1" applyFont="1" applyFill="1" applyBorder="1" applyAlignment="1">
      <alignment horizontal="center" vertical="center" shrinkToFit="1"/>
    </xf>
    <xf numFmtId="179" fontId="32" fillId="24" borderId="12" xfId="0" applyNumberFormat="1" applyFont="1" applyFill="1" applyBorder="1" applyAlignment="1">
      <alignment horizontal="center" vertical="center" shrinkToFit="1"/>
    </xf>
    <xf numFmtId="179" fontId="32" fillId="0" borderId="11" xfId="0" applyNumberFormat="1" applyFont="1" applyBorder="1" applyAlignment="1">
      <alignment horizontal="center" vertical="center" shrinkToFit="1"/>
    </xf>
    <xf numFmtId="179" fontId="32" fillId="24" borderId="17" xfId="0" applyNumberFormat="1" applyFont="1" applyFill="1" applyBorder="1" applyAlignment="1">
      <alignment horizontal="center" vertical="center" wrapText="1"/>
    </xf>
    <xf numFmtId="179" fontId="32" fillId="24" borderId="14" xfId="0" applyNumberFormat="1" applyFont="1" applyFill="1" applyBorder="1" applyAlignment="1">
      <alignment horizontal="center" vertical="center" wrapText="1"/>
    </xf>
    <xf numFmtId="179" fontId="32" fillId="0" borderId="12" xfId="0" applyNumberFormat="1" applyFont="1" applyBorder="1" applyAlignment="1">
      <alignment horizontal="center" vertical="center" shrinkToFit="1"/>
    </xf>
    <xf numFmtId="179" fontId="62" fillId="0" borderId="0" xfId="0" applyNumberFormat="1" applyFont="1">
      <alignment vertical="center"/>
    </xf>
    <xf numFmtId="49" fontId="29" fillId="0" borderId="15" xfId="0" applyNumberFormat="1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56" fillId="24" borderId="1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77" fillId="24" borderId="10" xfId="0" applyFont="1" applyFill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176" fontId="59" fillId="24" borderId="16" xfId="0" applyNumberFormat="1" applyFont="1" applyFill="1" applyBorder="1" applyAlignment="1">
      <alignment horizontal="center" vertical="center" shrinkToFit="1"/>
    </xf>
    <xf numFmtId="0" fontId="26" fillId="24" borderId="13" xfId="0" applyFont="1" applyFill="1" applyBorder="1" applyAlignment="1">
      <alignment wrapText="1"/>
    </xf>
    <xf numFmtId="0" fontId="26" fillId="24" borderId="13" xfId="0" applyFont="1" applyFill="1" applyBorder="1" applyAlignment="1">
      <alignment vertical="top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50" fillId="0" borderId="0" xfId="0" applyFont="1" applyAlignment="1">
      <alignment horizontal="center" vertical="center" wrapText="1"/>
    </xf>
    <xf numFmtId="177" fontId="27" fillId="0" borderId="0" xfId="0" applyNumberFormat="1" applyFont="1" applyAlignment="1">
      <alignment horizontal="center" vertical="center" shrinkToFit="1"/>
    </xf>
    <xf numFmtId="0" fontId="72" fillId="0" borderId="0" xfId="0" applyFont="1" applyAlignment="1">
      <alignment horizontal="left" wrapText="1"/>
    </xf>
    <xf numFmtId="0" fontId="72" fillId="0" borderId="0" xfId="0" applyFont="1" applyAlignment="1">
      <alignment horizontal="center" wrapText="1"/>
    </xf>
    <xf numFmtId="177" fontId="51" fillId="24" borderId="0" xfId="0" applyNumberFormat="1" applyFont="1" applyFill="1" applyAlignment="1">
      <alignment horizontal="center" vertical="center" shrinkToFit="1"/>
    </xf>
    <xf numFmtId="0" fontId="57" fillId="24" borderId="12" xfId="0" applyFont="1" applyFill="1" applyBorder="1" applyAlignment="1">
      <alignment horizontal="center" vertical="center" wrapText="1"/>
    </xf>
    <xf numFmtId="49" fontId="26" fillId="24" borderId="0" xfId="0" applyNumberFormat="1" applyFont="1" applyFill="1" applyAlignment="1">
      <alignment horizontal="left" vertical="center"/>
    </xf>
    <xf numFmtId="0" fontId="26" fillId="24" borderId="0" xfId="0" applyFont="1" applyFill="1" applyAlignment="1">
      <alignment vertical="top" wrapText="1"/>
    </xf>
    <xf numFmtId="176" fontId="26" fillId="24" borderId="0" xfId="0" applyNumberFormat="1" applyFont="1" applyFill="1" applyAlignment="1">
      <alignment horizontal="center" vertical="center" shrinkToFit="1"/>
    </xf>
    <xf numFmtId="49" fontId="26" fillId="24" borderId="15" xfId="0" applyNumberFormat="1" applyFont="1" applyFill="1" applyBorder="1" applyAlignment="1">
      <alignment horizontal="center" vertical="center" textRotation="255"/>
    </xf>
    <xf numFmtId="0" fontId="45" fillId="24" borderId="15" xfId="0" applyFont="1" applyFill="1" applyBorder="1" applyAlignment="1">
      <alignment horizontal="center" vertical="top" wrapText="1"/>
    </xf>
    <xf numFmtId="0" fontId="22" fillId="24" borderId="10" xfId="0" applyFont="1" applyFill="1" applyBorder="1" applyAlignment="1">
      <alignment horizontal="left" vertical="top" wrapText="1"/>
    </xf>
    <xf numFmtId="0" fontId="97" fillId="24" borderId="28" xfId="0" applyFont="1" applyFill="1" applyBorder="1" applyAlignment="1">
      <alignment horizontal="center" vertical="center" wrapText="1"/>
    </xf>
    <xf numFmtId="49" fontId="37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49" fontId="26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center" vertical="center" shrinkToFit="1"/>
    </xf>
    <xf numFmtId="177" fontId="26" fillId="0" borderId="0" xfId="0" applyNumberFormat="1" applyFont="1" applyAlignment="1">
      <alignment horizontal="center" vertical="top" wrapText="1"/>
    </xf>
    <xf numFmtId="177" fontId="51" fillId="0" borderId="11" xfId="0" applyNumberFormat="1" applyFont="1" applyBorder="1" applyAlignment="1">
      <alignment horizontal="center" vertical="center" shrinkToFit="1"/>
    </xf>
    <xf numFmtId="49" fontId="26" fillId="0" borderId="0" xfId="0" applyNumberFormat="1" applyFont="1" applyAlignment="1">
      <alignment horizontal="center" vertical="center"/>
    </xf>
    <xf numFmtId="49" fontId="26" fillId="0" borderId="0" xfId="0" applyNumberFormat="1" applyFont="1">
      <alignment vertical="center"/>
    </xf>
    <xf numFmtId="0" fontId="26" fillId="0" borderId="0" xfId="0" applyFont="1" applyAlignment="1">
      <alignment horizontal="center" vertical="center" shrinkToFit="1"/>
    </xf>
    <xf numFmtId="49" fontId="28" fillId="0" borderId="0" xfId="0" applyNumberFormat="1" applyFont="1">
      <alignment vertical="center"/>
    </xf>
    <xf numFmtId="0" fontId="28" fillId="0" borderId="0" xfId="0" applyFont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49" fontId="48" fillId="0" borderId="0" xfId="0" applyNumberFormat="1" applyFont="1" applyAlignment="1">
      <alignment vertical="center" shrinkToFit="1"/>
    </xf>
    <xf numFmtId="0" fontId="49" fillId="0" borderId="0" xfId="0" applyFont="1" applyAlignment="1">
      <alignment horizontal="center" vertical="center" shrinkToFit="1"/>
    </xf>
    <xf numFmtId="49" fontId="28" fillId="0" borderId="0" xfId="0" applyNumberFormat="1" applyFont="1" applyAlignment="1">
      <alignment vertical="center" shrinkToFit="1"/>
    </xf>
    <xf numFmtId="0" fontId="60" fillId="0" borderId="0" xfId="0" applyFont="1" applyAlignment="1">
      <alignment horizontal="center" vertical="top" wrapText="1"/>
    </xf>
    <xf numFmtId="0" fontId="36" fillId="24" borderId="0" xfId="0" applyFont="1" applyFill="1" applyAlignment="1">
      <alignment horizontal="center" vertical="top" wrapText="1"/>
    </xf>
    <xf numFmtId="0" fontId="26" fillId="24" borderId="0" xfId="0" applyFont="1" applyFill="1" applyAlignment="1">
      <alignment horizontal="left" vertical="center" wrapText="1"/>
    </xf>
    <xf numFmtId="180" fontId="26" fillId="24" borderId="0" xfId="0" applyNumberFormat="1" applyFont="1" applyFill="1" applyAlignment="1">
      <alignment horizontal="center" vertical="center" wrapText="1"/>
    </xf>
    <xf numFmtId="177" fontId="26" fillId="24" borderId="0" xfId="0" applyNumberFormat="1" applyFont="1" applyFill="1" applyAlignment="1">
      <alignment horizontal="center" vertical="center" shrinkToFit="1"/>
    </xf>
    <xf numFmtId="0" fontId="26" fillId="0" borderId="0" xfId="0" applyFont="1" applyAlignment="1">
      <alignment wrapText="1"/>
    </xf>
    <xf numFmtId="0" fontId="45" fillId="24" borderId="0" xfId="0" applyFont="1" applyFill="1" applyAlignment="1">
      <alignment horizontal="center" vertical="center" wrapText="1"/>
    </xf>
    <xf numFmtId="0" fontId="26" fillId="24" borderId="0" xfId="0" applyFont="1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24" borderId="0" xfId="0" applyFont="1" applyFill="1" applyAlignment="1">
      <alignment horizontal="left" vertical="top" wrapText="1"/>
    </xf>
    <xf numFmtId="0" fontId="23" fillId="24" borderId="0" xfId="0" applyFont="1" applyFill="1" applyAlignment="1">
      <alignment horizontal="center" vertical="top" wrapText="1"/>
    </xf>
    <xf numFmtId="0" fontId="26" fillId="24" borderId="0" xfId="0" applyFont="1" applyFill="1">
      <alignment vertical="center"/>
    </xf>
    <xf numFmtId="0" fontId="28" fillId="25" borderId="0" xfId="0" applyFont="1" applyFill="1" applyAlignment="1">
      <alignment horizontal="center" vertical="center" shrinkToFit="1"/>
    </xf>
    <xf numFmtId="0" fontId="22" fillId="24" borderId="0" xfId="0" applyFont="1" applyFill="1" applyAlignment="1">
      <alignment horizontal="center" vertical="top" wrapText="1"/>
    </xf>
    <xf numFmtId="0" fontId="96" fillId="24" borderId="0" xfId="0" applyFont="1" applyFill="1" applyAlignment="1">
      <alignment horizontal="center" vertical="center" wrapText="1"/>
    </xf>
    <xf numFmtId="0" fontId="44" fillId="24" borderId="0" xfId="0" applyFont="1" applyFill="1" applyAlignment="1">
      <alignment horizontal="center" wrapText="1"/>
    </xf>
    <xf numFmtId="0" fontId="26" fillId="24" borderId="0" xfId="0" applyFont="1" applyFill="1" applyAlignment="1">
      <alignment wrapText="1"/>
    </xf>
    <xf numFmtId="182" fontId="26" fillId="24" borderId="0" xfId="0" applyNumberFormat="1" applyFont="1" applyFill="1" applyAlignment="1">
      <alignment horizontal="left" vertical="top" shrinkToFit="1"/>
    </xf>
    <xf numFmtId="0" fontId="73" fillId="24" borderId="0" xfId="0" applyFont="1" applyFill="1" applyAlignment="1">
      <alignment horizontal="center" vertical="center" wrapText="1"/>
    </xf>
    <xf numFmtId="0" fontId="28" fillId="24" borderId="0" xfId="0" applyFont="1" applyFill="1" applyAlignment="1">
      <alignment horizontal="left" vertical="top" wrapText="1"/>
    </xf>
    <xf numFmtId="0" fontId="80" fillId="24" borderId="0" xfId="0" applyFont="1" applyFill="1" applyAlignment="1">
      <alignment horizontal="center" vertical="center" shrinkToFit="1"/>
    </xf>
    <xf numFmtId="0" fontId="27" fillId="24" borderId="0" xfId="0" applyFont="1" applyFill="1" applyAlignment="1">
      <alignment horizontal="center" vertical="center" shrinkToFit="1"/>
    </xf>
    <xf numFmtId="0" fontId="42" fillId="0" borderId="0" xfId="0" applyFont="1" applyAlignment="1">
      <alignment horizontal="center" vertical="top" wrapText="1"/>
    </xf>
    <xf numFmtId="177" fontId="26" fillId="24" borderId="0" xfId="0" applyNumberFormat="1" applyFont="1" applyFill="1" applyAlignment="1">
      <alignment horizontal="center" vertical="center" wrapText="1"/>
    </xf>
    <xf numFmtId="0" fontId="50" fillId="24" borderId="0" xfId="0" applyFont="1" applyFill="1" applyAlignment="1">
      <alignment horizontal="center" vertical="center" wrapText="1"/>
    </xf>
    <xf numFmtId="0" fontId="26" fillId="24" borderId="0" xfId="0" quotePrefix="1" applyFont="1" applyFill="1" applyAlignment="1">
      <alignment horizontal="center" vertical="center"/>
    </xf>
    <xf numFmtId="0" fontId="44" fillId="0" borderId="0" xfId="0" applyFont="1" applyAlignment="1">
      <alignment horizontal="center" wrapText="1"/>
    </xf>
    <xf numFmtId="0" fontId="50" fillId="0" borderId="0" xfId="0" applyFont="1" applyAlignment="1">
      <alignment horizontal="center" vertical="top" wrapText="1"/>
    </xf>
    <xf numFmtId="177" fontId="51" fillId="0" borderId="0" xfId="0" applyNumberFormat="1" applyFont="1" applyAlignment="1">
      <alignment horizontal="center" vertical="center" shrinkToFit="1"/>
    </xf>
    <xf numFmtId="2" fontId="36" fillId="24" borderId="16" xfId="0" applyNumberFormat="1" applyFont="1" applyFill="1" applyBorder="1" applyAlignment="1">
      <alignment horizontal="center" vertical="top" wrapText="1"/>
    </xf>
    <xf numFmtId="1" fontId="26" fillId="24" borderId="0" xfId="0" applyNumberFormat="1" applyFont="1" applyFill="1" applyAlignment="1">
      <alignment horizontal="center" vertical="center" wrapText="1"/>
    </xf>
    <xf numFmtId="0" fontId="101" fillId="0" borderId="0" xfId="0" applyFont="1" applyAlignment="1">
      <alignment horizontal="center" vertical="center"/>
    </xf>
    <xf numFmtId="0" fontId="102" fillId="24" borderId="10" xfId="0" applyFont="1" applyFill="1" applyBorder="1" applyAlignment="1">
      <alignment horizontal="center" vertical="center" wrapText="1"/>
    </xf>
    <xf numFmtId="0" fontId="103" fillId="24" borderId="11" xfId="0" applyFont="1" applyFill="1" applyBorder="1" applyAlignment="1">
      <alignment horizontal="center" vertical="center" wrapText="1"/>
    </xf>
    <xf numFmtId="0" fontId="104" fillId="0" borderId="10" xfId="0" applyFont="1" applyBorder="1" applyAlignment="1">
      <alignment horizontal="center" vertical="center" wrapText="1"/>
    </xf>
    <xf numFmtId="0" fontId="23" fillId="24" borderId="31" xfId="0" applyFont="1" applyFill="1" applyBorder="1" applyAlignment="1">
      <alignment vertical="center" wrapText="1"/>
    </xf>
    <xf numFmtId="0" fontId="105" fillId="24" borderId="15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center" wrapText="1"/>
    </xf>
    <xf numFmtId="49" fontId="26" fillId="0" borderId="13" xfId="0" applyNumberFormat="1" applyFont="1" applyBorder="1" applyAlignment="1">
      <alignment horizontal="left" vertical="center"/>
    </xf>
    <xf numFmtId="0" fontId="53" fillId="0" borderId="12" xfId="0" applyFont="1" applyBorder="1" applyAlignment="1">
      <alignment horizontal="center" vertical="center" wrapText="1"/>
    </xf>
    <xf numFmtId="0" fontId="87" fillId="24" borderId="0" xfId="0" applyFont="1" applyFill="1" applyAlignment="1">
      <alignment horizontal="center" vertical="top" wrapText="1"/>
    </xf>
    <xf numFmtId="2" fontId="87" fillId="24" borderId="0" xfId="0" applyNumberFormat="1" applyFont="1" applyFill="1" applyAlignment="1">
      <alignment horizontal="center" vertical="top" wrapText="1"/>
    </xf>
    <xf numFmtId="177" fontId="26" fillId="0" borderId="0" xfId="0" applyNumberFormat="1" applyFont="1" applyAlignment="1">
      <alignment horizontal="center" vertical="center" wrapText="1"/>
    </xf>
    <xf numFmtId="0" fontId="102" fillId="24" borderId="10" xfId="0" applyFont="1" applyFill="1" applyBorder="1" applyAlignment="1">
      <alignment horizontal="right" vertical="center" wrapText="1"/>
    </xf>
    <xf numFmtId="183" fontId="26" fillId="0" borderId="10" xfId="0" applyNumberFormat="1" applyFont="1" applyBorder="1" applyAlignment="1">
      <alignment horizontal="center" vertical="center" shrinkToFit="1"/>
    </xf>
    <xf numFmtId="176" fontId="87" fillId="0" borderId="10" xfId="0" applyNumberFormat="1" applyFont="1" applyBorder="1" applyAlignment="1">
      <alignment horizontal="center" vertical="center" shrinkToFit="1"/>
    </xf>
    <xf numFmtId="181" fontId="26" fillId="0" borderId="10" xfId="0" applyNumberFormat="1" applyFont="1" applyBorder="1" applyAlignment="1">
      <alignment horizontal="center" vertical="center" shrinkToFit="1"/>
    </xf>
    <xf numFmtId="0" fontId="44" fillId="0" borderId="10" xfId="0" applyFont="1" applyBorder="1" applyAlignment="1">
      <alignment horizontal="left" vertical="top" wrapText="1"/>
    </xf>
    <xf numFmtId="0" fontId="80" fillId="0" borderId="16" xfId="0" applyFont="1" applyBorder="1" applyAlignment="1">
      <alignment horizontal="center" vertical="center" shrinkToFit="1"/>
    </xf>
    <xf numFmtId="181" fontId="26" fillId="24" borderId="10" xfId="0" applyNumberFormat="1" applyFont="1" applyFill="1" applyBorder="1" applyAlignment="1">
      <alignment horizontal="center" vertical="center" shrinkToFit="1"/>
    </xf>
    <xf numFmtId="0" fontId="23" fillId="0" borderId="40" xfId="0" applyFont="1" applyBorder="1" applyAlignment="1">
      <alignment horizontal="justify" vertical="center" wrapText="1"/>
    </xf>
    <xf numFmtId="0" fontId="52" fillId="0" borderId="17" xfId="0" applyFont="1" applyBorder="1" applyAlignment="1">
      <alignment horizontal="center" vertical="center" wrapText="1"/>
    </xf>
    <xf numFmtId="0" fontId="68" fillId="0" borderId="15" xfId="0" applyFont="1" applyBorder="1" applyAlignment="1">
      <alignment horizontal="center" vertical="center" wrapText="1"/>
    </xf>
    <xf numFmtId="0" fontId="68" fillId="26" borderId="10" xfId="0" applyFont="1" applyFill="1" applyBorder="1" applyAlignment="1">
      <alignment horizontal="center" vertical="center" wrapText="1"/>
    </xf>
    <xf numFmtId="0" fontId="68" fillId="0" borderId="23" xfId="0" applyFont="1" applyBorder="1" applyAlignment="1">
      <alignment horizontal="center" vertical="center" wrapText="1"/>
    </xf>
    <xf numFmtId="0" fontId="106" fillId="0" borderId="10" xfId="0" applyFont="1" applyBorder="1" applyAlignment="1">
      <alignment horizontal="left" wrapText="1"/>
    </xf>
    <xf numFmtId="0" fontId="106" fillId="0" borderId="10" xfId="0" applyFont="1" applyBorder="1" applyAlignment="1">
      <alignment horizontal="center" wrapText="1"/>
    </xf>
    <xf numFmtId="0" fontId="45" fillId="0" borderId="11" xfId="0" applyFont="1" applyBorder="1" applyAlignment="1">
      <alignment horizontal="center" vertical="top" wrapText="1"/>
    </xf>
    <xf numFmtId="0" fontId="107" fillId="0" borderId="11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57" fillId="0" borderId="12" xfId="0" applyFont="1" applyBorder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2" fontId="26" fillId="0" borderId="0" xfId="0" applyNumberFormat="1" applyFont="1" applyAlignment="1">
      <alignment horizontal="center" vertical="center" wrapText="1"/>
    </xf>
    <xf numFmtId="2" fontId="26" fillId="0" borderId="0" xfId="0" applyNumberFormat="1" applyFont="1" applyAlignment="1">
      <alignment horizontal="center" vertical="top" wrapText="1"/>
    </xf>
    <xf numFmtId="0" fontId="91" fillId="0" borderId="0" xfId="0" applyFont="1" applyAlignment="1">
      <alignment horizontal="left" vertical="center" wrapText="1"/>
    </xf>
    <xf numFmtId="0" fontId="67" fillId="24" borderId="17" xfId="0" applyFont="1" applyFill="1" applyBorder="1" applyAlignment="1">
      <alignment vertical="top" wrapText="1"/>
    </xf>
    <xf numFmtId="0" fontId="67" fillId="24" borderId="15" xfId="0" applyFont="1" applyFill="1" applyBorder="1" applyAlignment="1">
      <alignment vertical="top" wrapText="1"/>
    </xf>
    <xf numFmtId="0" fontId="67" fillId="24" borderId="11" xfId="0" applyFont="1" applyFill="1" applyBorder="1" applyAlignment="1">
      <alignment vertical="top" wrapText="1"/>
    </xf>
    <xf numFmtId="0" fontId="36" fillId="0" borderId="0" xfId="0" applyFont="1" applyAlignment="1">
      <alignment horizontal="center" vertical="top" wrapText="1"/>
    </xf>
    <xf numFmtId="0" fontId="36" fillId="0" borderId="0" xfId="0" applyFont="1" applyAlignment="1">
      <alignment horizontal="center" vertical="center" wrapText="1"/>
    </xf>
    <xf numFmtId="0" fontId="37" fillId="0" borderId="10" xfId="0" applyFont="1" applyBorder="1" applyAlignment="1">
      <alignment horizontal="center" shrinkToFit="1"/>
    </xf>
    <xf numFmtId="0" fontId="68" fillId="27" borderId="12" xfId="0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0" fillId="0" borderId="0" xfId="0">
      <alignment vertical="center"/>
    </xf>
    <xf numFmtId="0" fontId="31" fillId="0" borderId="29" xfId="0" applyFont="1" applyBorder="1" applyAlignment="1">
      <alignment horizontal="center" vertical="center" wrapText="1"/>
    </xf>
    <xf numFmtId="0" fontId="61" fillId="0" borderId="29" xfId="0" applyFont="1" applyBorder="1" applyAlignment="1">
      <alignment horizontal="center" vertical="center" wrapText="1"/>
    </xf>
    <xf numFmtId="0" fontId="100" fillId="0" borderId="0" xfId="0" applyFont="1">
      <alignment vertical="center"/>
    </xf>
    <xf numFmtId="0" fontId="31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67" fillId="24" borderId="0" xfId="0" applyFont="1" applyFill="1" applyAlignment="1">
      <alignment horizontal="left" vertical="top" wrapText="1"/>
    </xf>
    <xf numFmtId="0" fontId="64" fillId="24" borderId="0" xfId="0" applyFont="1" applyFill="1" applyAlignment="1">
      <alignment vertical="center" wrapText="1"/>
    </xf>
    <xf numFmtId="0" fontId="71" fillId="0" borderId="0" xfId="0" applyFont="1" applyAlignment="1">
      <alignment horizontal="center" vertical="center" wrapText="1"/>
    </xf>
    <xf numFmtId="0" fontId="8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9" fillId="0" borderId="28" xfId="0" applyFont="1" applyBorder="1" applyAlignment="1">
      <alignment horizontal="left" vertical="center"/>
    </xf>
    <xf numFmtId="0" fontId="28" fillId="0" borderId="28" xfId="0" applyFont="1" applyBorder="1">
      <alignment vertical="center"/>
    </xf>
    <xf numFmtId="0" fontId="29" fillId="0" borderId="10" xfId="0" applyFont="1" applyBorder="1" applyAlignment="1">
      <alignment horizontal="center" vertical="center" wrapText="1" shrinkToFit="1"/>
    </xf>
    <xf numFmtId="14" fontId="27" fillId="0" borderId="10" xfId="0" applyNumberFormat="1" applyFont="1" applyBorder="1" applyAlignment="1">
      <alignment horizontal="center" vertical="center" shrinkToFit="1"/>
    </xf>
    <xf numFmtId="49" fontId="29" fillId="0" borderId="10" xfId="0" applyNumberFormat="1" applyFont="1" applyBorder="1" applyAlignment="1">
      <alignment horizontal="center" vertical="center" wrapText="1"/>
    </xf>
    <xf numFmtId="0" fontId="19" fillId="24" borderId="0" xfId="0" applyFont="1" applyFill="1" applyAlignment="1">
      <alignment horizontal="left" vertical="center" shrinkToFit="1"/>
    </xf>
    <xf numFmtId="0" fontId="67" fillId="24" borderId="10" xfId="0" applyFont="1" applyFill="1" applyBorder="1" applyAlignment="1">
      <alignment horizontal="left" vertical="top" wrapText="1"/>
    </xf>
    <xf numFmtId="0" fontId="64" fillId="24" borderId="10" xfId="0" applyFont="1" applyFill="1" applyBorder="1" applyAlignment="1">
      <alignment vertical="center" wrapText="1"/>
    </xf>
    <xf numFmtId="0" fontId="71" fillId="0" borderId="22" xfId="0" applyFont="1" applyBorder="1" applyAlignment="1">
      <alignment horizontal="center" vertical="center" wrapText="1"/>
    </xf>
    <xf numFmtId="0" fontId="71" fillId="0" borderId="19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0" fontId="71" fillId="0" borderId="15" xfId="0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0" fontId="71" fillId="0" borderId="17" xfId="0" applyFont="1" applyBorder="1" applyAlignment="1">
      <alignment horizontal="center" vertical="center" wrapText="1"/>
    </xf>
    <xf numFmtId="0" fontId="67" fillId="24" borderId="17" xfId="0" applyFont="1" applyFill="1" applyBorder="1" applyAlignment="1">
      <alignment horizontal="left" vertical="top" wrapText="1"/>
    </xf>
    <xf numFmtId="0" fontId="67" fillId="24" borderId="15" xfId="0" applyFont="1" applyFill="1" applyBorder="1" applyAlignment="1">
      <alignment horizontal="left" vertical="top" wrapText="1"/>
    </xf>
    <xf numFmtId="0" fontId="67" fillId="24" borderId="11" xfId="0" applyFont="1" applyFill="1" applyBorder="1" applyAlignment="1">
      <alignment horizontal="left" vertical="top" wrapText="1"/>
    </xf>
    <xf numFmtId="14" fontId="27" fillId="24" borderId="10" xfId="0" applyNumberFormat="1" applyFont="1" applyFill="1" applyBorder="1" applyAlignment="1">
      <alignment horizontal="center" vertical="center" shrinkToFi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 xr:uid="{00000000-0005-0000-0000-000013000000}"/>
    <cellStyle name="一般 3" xfId="43" xr:uid="{00000000-0005-0000-0000-000014000000}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000080"/>
      <color rgb="FF800000"/>
      <color rgb="FFCC0000"/>
      <color rgb="FF0000FF"/>
      <color rgb="FFFFFFFF"/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26</xdr:row>
      <xdr:rowOff>9526</xdr:rowOff>
    </xdr:from>
    <xdr:to>
      <xdr:col>0</xdr:col>
      <xdr:colOff>287966</xdr:colOff>
      <xdr:row>27</xdr:row>
      <xdr:rowOff>28576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73F186B6-3960-454C-BD93-EAA67BBA32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8100" y="11887201"/>
          <a:ext cx="249866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23</xdr:row>
      <xdr:rowOff>95251</xdr:rowOff>
    </xdr:from>
    <xdr:to>
      <xdr:col>3</xdr:col>
      <xdr:colOff>326066</xdr:colOff>
      <xdr:row>23</xdr:row>
      <xdr:rowOff>333376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2BA4F65D-2363-4095-81E9-642B17AFA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67025" y="961072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21</xdr:row>
      <xdr:rowOff>85726</xdr:rowOff>
    </xdr:from>
    <xdr:to>
      <xdr:col>5</xdr:col>
      <xdr:colOff>354641</xdr:colOff>
      <xdr:row>21</xdr:row>
      <xdr:rowOff>323851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93FA29C0-71E6-459A-B850-EC7844B9E3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657725" y="882015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20</xdr:row>
      <xdr:rowOff>95251</xdr:rowOff>
    </xdr:from>
    <xdr:to>
      <xdr:col>5</xdr:col>
      <xdr:colOff>230816</xdr:colOff>
      <xdr:row>20</xdr:row>
      <xdr:rowOff>333376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6CEB171F-EC97-471D-93AB-CD17C9EC4B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33900" y="843915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19</xdr:row>
      <xdr:rowOff>85726</xdr:rowOff>
    </xdr:from>
    <xdr:to>
      <xdr:col>3</xdr:col>
      <xdr:colOff>335591</xdr:colOff>
      <xdr:row>19</xdr:row>
      <xdr:rowOff>323851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1588C0DB-DD88-482B-BCE8-F92E674904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76550" y="803910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19</xdr:row>
      <xdr:rowOff>95252</xdr:rowOff>
    </xdr:from>
    <xdr:to>
      <xdr:col>5</xdr:col>
      <xdr:colOff>201301</xdr:colOff>
      <xdr:row>19</xdr:row>
      <xdr:rowOff>314326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73795CF1-91F2-452E-9D62-91B3C8302A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24375" y="804862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21</xdr:row>
      <xdr:rowOff>95251</xdr:rowOff>
    </xdr:from>
    <xdr:to>
      <xdr:col>2</xdr:col>
      <xdr:colOff>430841</xdr:colOff>
      <xdr:row>21</xdr:row>
      <xdr:rowOff>333376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AC7CB192-B71D-4E91-B98C-86A53B9995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704975" y="882967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16</xdr:row>
      <xdr:rowOff>95251</xdr:rowOff>
    </xdr:from>
    <xdr:to>
      <xdr:col>2</xdr:col>
      <xdr:colOff>345116</xdr:colOff>
      <xdr:row>16</xdr:row>
      <xdr:rowOff>333376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0A16B9A4-D65D-4808-BB34-9B315D5BE8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619250" y="687705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17</xdr:row>
      <xdr:rowOff>85726</xdr:rowOff>
    </xdr:from>
    <xdr:to>
      <xdr:col>2</xdr:col>
      <xdr:colOff>345116</xdr:colOff>
      <xdr:row>17</xdr:row>
      <xdr:rowOff>323851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BCC4831A-4B34-42FB-B895-452B15E16F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619250" y="725805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14</xdr:row>
      <xdr:rowOff>95251</xdr:rowOff>
    </xdr:from>
    <xdr:to>
      <xdr:col>3</xdr:col>
      <xdr:colOff>326066</xdr:colOff>
      <xdr:row>14</xdr:row>
      <xdr:rowOff>333376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B2678658-711D-4014-87A2-6DB6D0BFEE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67025" y="609600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15</xdr:row>
      <xdr:rowOff>95251</xdr:rowOff>
    </xdr:from>
    <xdr:to>
      <xdr:col>5</xdr:col>
      <xdr:colOff>297491</xdr:colOff>
      <xdr:row>15</xdr:row>
      <xdr:rowOff>333376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17793709-2B7F-48E9-AE92-0E809DCFDD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600575" y="648652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10</xdr:row>
      <xdr:rowOff>95251</xdr:rowOff>
    </xdr:from>
    <xdr:to>
      <xdr:col>5</xdr:col>
      <xdr:colOff>230816</xdr:colOff>
      <xdr:row>10</xdr:row>
      <xdr:rowOff>333376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9BE357DF-E700-47AD-BE34-A210E2A202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33900" y="453390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11</xdr:row>
      <xdr:rowOff>95251</xdr:rowOff>
    </xdr:from>
    <xdr:to>
      <xdr:col>3</xdr:col>
      <xdr:colOff>487991</xdr:colOff>
      <xdr:row>11</xdr:row>
      <xdr:rowOff>333376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C987609D-EA42-4342-958C-B8B9E50C2C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028950" y="492442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11</xdr:row>
      <xdr:rowOff>85726</xdr:rowOff>
    </xdr:from>
    <xdr:to>
      <xdr:col>2</xdr:col>
      <xdr:colOff>268916</xdr:colOff>
      <xdr:row>11</xdr:row>
      <xdr:rowOff>323851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98CB7EC4-7FEA-4737-AFAB-2FF33D01B3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43050" y="491490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7</xdr:row>
      <xdr:rowOff>95251</xdr:rowOff>
    </xdr:from>
    <xdr:to>
      <xdr:col>2</xdr:col>
      <xdr:colOff>345116</xdr:colOff>
      <xdr:row>7</xdr:row>
      <xdr:rowOff>333376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E21BC449-1416-4E3F-9609-3449A1BEC5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619250" y="336232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6</xdr:row>
      <xdr:rowOff>95251</xdr:rowOff>
    </xdr:from>
    <xdr:to>
      <xdr:col>2</xdr:col>
      <xdr:colOff>297491</xdr:colOff>
      <xdr:row>6</xdr:row>
      <xdr:rowOff>333376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5BB1C3A3-7519-42FC-BE0C-C5715DDF26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71625" y="297180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4</xdr:row>
      <xdr:rowOff>85726</xdr:rowOff>
    </xdr:from>
    <xdr:to>
      <xdr:col>3</xdr:col>
      <xdr:colOff>259391</xdr:colOff>
      <xdr:row>4</xdr:row>
      <xdr:rowOff>323851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4761661D-CC2A-48AF-A180-3DC287B6A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00350" y="218122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3</xdr:row>
      <xdr:rowOff>85726</xdr:rowOff>
    </xdr:from>
    <xdr:to>
      <xdr:col>3</xdr:col>
      <xdr:colOff>335591</xdr:colOff>
      <xdr:row>3</xdr:row>
      <xdr:rowOff>323851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E4643643-3AC7-478C-B1FC-4D8E5121EC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76550" y="1790701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13</xdr:row>
      <xdr:rowOff>95251</xdr:rowOff>
    </xdr:from>
    <xdr:to>
      <xdr:col>2</xdr:col>
      <xdr:colOff>354641</xdr:colOff>
      <xdr:row>13</xdr:row>
      <xdr:rowOff>333376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2EB780F0-6B9E-4DCE-ADB2-F673ED52DD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628775" y="570547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22</xdr:row>
      <xdr:rowOff>85726</xdr:rowOff>
    </xdr:from>
    <xdr:to>
      <xdr:col>2</xdr:col>
      <xdr:colOff>364166</xdr:colOff>
      <xdr:row>22</xdr:row>
      <xdr:rowOff>323851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47961D7C-D6ED-42CE-A7A8-F2E1C696E3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638300" y="9210676"/>
          <a:ext cx="249866" cy="238125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542925</xdr:colOff>
      <xdr:row>18</xdr:row>
      <xdr:rowOff>104777</xdr:rowOff>
    </xdr:from>
    <xdr:to>
      <xdr:col>5</xdr:col>
      <xdr:colOff>220351</xdr:colOff>
      <xdr:row>18</xdr:row>
      <xdr:rowOff>323851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DE6B651E-C3DE-4695-86C5-4D6CA7C218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43425" y="7667627"/>
          <a:ext cx="229876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22</xdr:row>
      <xdr:rowOff>85725</xdr:rowOff>
    </xdr:from>
    <xdr:to>
      <xdr:col>3</xdr:col>
      <xdr:colOff>249866</xdr:colOff>
      <xdr:row>22</xdr:row>
      <xdr:rowOff>323850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C9030D73-ECB8-4C63-9987-F16B48E4C1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90825" y="9210675"/>
          <a:ext cx="249866" cy="238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25</xdr:row>
      <xdr:rowOff>9526</xdr:rowOff>
    </xdr:from>
    <xdr:to>
      <xdr:col>0</xdr:col>
      <xdr:colOff>287966</xdr:colOff>
      <xdr:row>26</xdr:row>
      <xdr:rowOff>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110EF7A6-02C7-4D16-8E2E-EDA3B891B1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8100" y="10487026"/>
          <a:ext cx="249866" cy="23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1"/>
  <sheetViews>
    <sheetView zoomScaleNormal="100" workbookViewId="0">
      <selection activeCell="G2" sqref="G2"/>
    </sheetView>
  </sheetViews>
  <sheetFormatPr defaultRowHeight="16.5"/>
  <cols>
    <col min="1" max="1" width="11.875" customWidth="1"/>
    <col min="2" max="2" width="8.125" style="5" customWidth="1"/>
    <col min="3" max="3" width="16.625" customWidth="1"/>
    <col min="4" max="4" width="15.875" customWidth="1"/>
    <col min="5" max="5" width="7.25" customWidth="1"/>
    <col min="6" max="6" width="14.75" customWidth="1"/>
    <col min="7" max="7" width="2.5" style="337" customWidth="1"/>
    <col min="8" max="8" width="3.125" style="492" customWidth="1"/>
    <col min="9" max="13" width="3.125" customWidth="1"/>
    <col min="14" max="14" width="3.625" customWidth="1"/>
    <col min="15" max="19" width="0" hidden="1" customWidth="1"/>
  </cols>
  <sheetData>
    <row r="1" spans="1:23" ht="30.75" customHeight="1">
      <c r="A1" s="622" t="s">
        <v>84</v>
      </c>
      <c r="B1" s="622"/>
      <c r="C1" s="622"/>
      <c r="D1" s="622"/>
      <c r="E1" s="622"/>
      <c r="F1" s="622"/>
      <c r="G1" s="623"/>
      <c r="H1" s="623"/>
      <c r="I1" s="623"/>
      <c r="J1" s="623"/>
    </row>
    <row r="2" spans="1:23" ht="35.25" customHeight="1" thickBot="1">
      <c r="A2" s="145"/>
      <c r="B2" s="624" t="s">
        <v>616</v>
      </c>
      <c r="C2" s="624"/>
      <c r="D2" s="625" t="s">
        <v>473</v>
      </c>
      <c r="E2" s="625"/>
      <c r="F2" s="625"/>
    </row>
    <row r="3" spans="1:23" ht="68.25" customHeight="1" thickBot="1">
      <c r="A3" s="364" t="s">
        <v>85</v>
      </c>
      <c r="B3" s="365" t="s">
        <v>86</v>
      </c>
      <c r="C3" s="365" t="s">
        <v>87</v>
      </c>
      <c r="D3" s="365" t="s">
        <v>88</v>
      </c>
      <c r="E3" s="365" t="s">
        <v>71</v>
      </c>
      <c r="F3" s="24" t="s">
        <v>89</v>
      </c>
      <c r="G3" s="366" t="s">
        <v>90</v>
      </c>
      <c r="H3" s="493" t="s">
        <v>91</v>
      </c>
      <c r="I3" s="367" t="s">
        <v>92</v>
      </c>
      <c r="J3" s="368" t="s">
        <v>93</v>
      </c>
      <c r="K3" s="369" t="s">
        <v>114</v>
      </c>
      <c r="L3" s="370" t="s">
        <v>112</v>
      </c>
      <c r="M3" s="371" t="s">
        <v>113</v>
      </c>
      <c r="N3" s="372" t="s">
        <v>94</v>
      </c>
    </row>
    <row r="4" spans="1:23" ht="30.95" customHeight="1" thickBot="1">
      <c r="A4" s="477" t="s">
        <v>474</v>
      </c>
      <c r="B4" s="507" t="s">
        <v>276</v>
      </c>
      <c r="C4" s="487" t="s">
        <v>578</v>
      </c>
      <c r="D4" s="478" t="s">
        <v>493</v>
      </c>
      <c r="E4" s="479" t="s">
        <v>228</v>
      </c>
      <c r="F4" s="606" t="s">
        <v>604</v>
      </c>
      <c r="G4" s="602"/>
      <c r="H4" s="494">
        <v>5</v>
      </c>
      <c r="I4" s="480">
        <v>2.7</v>
      </c>
      <c r="J4" s="481">
        <v>1.6</v>
      </c>
      <c r="K4" s="481">
        <v>2.5</v>
      </c>
      <c r="L4" s="482"/>
      <c r="M4" s="483"/>
      <c r="N4" s="484">
        <f t="shared" ref="N4:N24" si="0">(H4*70)+(I4*75)+(J4*25)+(K4*45)+(L4*60)+(M4*150)</f>
        <v>705</v>
      </c>
      <c r="U4" s="455"/>
      <c r="V4" s="339"/>
    </row>
    <row r="5" spans="1:23" ht="30.95" customHeight="1">
      <c r="A5" s="374" t="s">
        <v>475</v>
      </c>
      <c r="B5" s="508" t="s">
        <v>276</v>
      </c>
      <c r="C5" s="351" t="s">
        <v>230</v>
      </c>
      <c r="D5" s="375" t="s">
        <v>520</v>
      </c>
      <c r="E5" s="346" t="s">
        <v>228</v>
      </c>
      <c r="F5" s="352" t="s">
        <v>270</v>
      </c>
      <c r="G5" s="332"/>
      <c r="H5" s="495">
        <v>5.3</v>
      </c>
      <c r="I5" s="396">
        <v>2.6129870129870127</v>
      </c>
      <c r="J5" s="397">
        <v>1.35</v>
      </c>
      <c r="K5" s="397">
        <v>2.5</v>
      </c>
      <c r="L5" s="354"/>
      <c r="M5" s="354"/>
      <c r="N5" s="355">
        <f>(H5*70)+(I5*75)+(J5*25)+(K5*45)+(L5*60)+(M5*150)</f>
        <v>713.22402597402595</v>
      </c>
      <c r="O5" t="s">
        <v>81</v>
      </c>
      <c r="U5" s="363"/>
      <c r="V5" s="339"/>
    </row>
    <row r="6" spans="1:23" ht="30.95" customHeight="1">
      <c r="A6" s="154" t="s">
        <v>476</v>
      </c>
      <c r="B6" s="509" t="s">
        <v>276</v>
      </c>
      <c r="C6" s="144" t="s">
        <v>503</v>
      </c>
      <c r="D6" s="52" t="s">
        <v>231</v>
      </c>
      <c r="E6" s="377" t="s">
        <v>232</v>
      </c>
      <c r="F6" s="259" t="s">
        <v>271</v>
      </c>
      <c r="G6" s="600"/>
      <c r="H6" s="496">
        <v>5.2</v>
      </c>
      <c r="I6" s="127">
        <v>2.8</v>
      </c>
      <c r="J6" s="127">
        <v>1.5</v>
      </c>
      <c r="K6" s="127">
        <v>2.5</v>
      </c>
      <c r="L6" s="50"/>
      <c r="M6" s="11"/>
      <c r="N6" s="342">
        <f t="shared" ref="N6:N9" si="1">(H6*70)+(I6*75)+(J6*25)+(K6*45)+(L6*60)+(M6*150)</f>
        <v>724</v>
      </c>
      <c r="U6" s="455"/>
      <c r="V6" s="339"/>
    </row>
    <row r="7" spans="1:23" ht="30.95" customHeight="1">
      <c r="A7" s="154" t="s">
        <v>477</v>
      </c>
      <c r="B7" s="510" t="s">
        <v>224</v>
      </c>
      <c r="C7" s="144" t="s">
        <v>532</v>
      </c>
      <c r="D7" s="52" t="s">
        <v>582</v>
      </c>
      <c r="E7" s="581" t="s">
        <v>295</v>
      </c>
      <c r="F7" s="345"/>
      <c r="G7" s="182" t="s">
        <v>313</v>
      </c>
      <c r="H7" s="497">
        <v>5</v>
      </c>
      <c r="I7" s="180">
        <v>2.8</v>
      </c>
      <c r="J7" s="127">
        <v>1.5</v>
      </c>
      <c r="K7" s="127">
        <v>2.5</v>
      </c>
      <c r="L7" s="50">
        <v>1</v>
      </c>
      <c r="M7" s="11"/>
      <c r="N7" s="342">
        <f t="shared" si="1"/>
        <v>770</v>
      </c>
      <c r="U7" s="453"/>
      <c r="V7" s="453"/>
    </row>
    <row r="8" spans="1:23" ht="30.95" customHeight="1">
      <c r="A8" s="154" t="s">
        <v>478</v>
      </c>
      <c r="B8" s="509" t="s">
        <v>276</v>
      </c>
      <c r="C8" s="144" t="s">
        <v>246</v>
      </c>
      <c r="D8" s="52" t="s">
        <v>225</v>
      </c>
      <c r="E8" s="373" t="s">
        <v>228</v>
      </c>
      <c r="F8" s="461" t="s">
        <v>273</v>
      </c>
      <c r="G8" s="182"/>
      <c r="H8" s="498">
        <v>5</v>
      </c>
      <c r="I8" s="128">
        <v>2.8</v>
      </c>
      <c r="J8" s="376">
        <v>2</v>
      </c>
      <c r="K8" s="376">
        <v>2.5</v>
      </c>
      <c r="L8" s="11"/>
      <c r="M8" s="11"/>
      <c r="N8" s="342">
        <f t="shared" si="1"/>
        <v>722.5</v>
      </c>
      <c r="O8" t="s">
        <v>80</v>
      </c>
      <c r="U8" s="363"/>
      <c r="V8" s="453"/>
    </row>
    <row r="9" spans="1:23" ht="30.95" customHeight="1" thickBot="1">
      <c r="A9" s="459" t="s">
        <v>479</v>
      </c>
      <c r="B9" s="511" t="s">
        <v>276</v>
      </c>
      <c r="C9" s="383" t="s">
        <v>580</v>
      </c>
      <c r="D9" s="382" t="s">
        <v>226</v>
      </c>
      <c r="E9" s="460" t="s">
        <v>228</v>
      </c>
      <c r="F9" s="259" t="s">
        <v>272</v>
      </c>
      <c r="G9" s="601" t="s">
        <v>229</v>
      </c>
      <c r="H9" s="499">
        <v>5</v>
      </c>
      <c r="I9" s="463">
        <v>2</v>
      </c>
      <c r="J9" s="476">
        <v>2.2999999999999998</v>
      </c>
      <c r="K9" s="476">
        <v>2.5</v>
      </c>
      <c r="L9" s="464"/>
      <c r="M9" s="465"/>
      <c r="N9" s="466">
        <f t="shared" si="1"/>
        <v>670</v>
      </c>
      <c r="U9" s="384"/>
      <c r="V9" s="384"/>
    </row>
    <row r="10" spans="1:23" ht="30.95" customHeight="1">
      <c r="A10" s="374" t="s">
        <v>480</v>
      </c>
      <c r="B10" s="508" t="s">
        <v>276</v>
      </c>
      <c r="C10" s="351" t="s">
        <v>234</v>
      </c>
      <c r="D10" s="375" t="s">
        <v>537</v>
      </c>
      <c r="E10" s="346" t="s">
        <v>228</v>
      </c>
      <c r="F10" s="352" t="s">
        <v>274</v>
      </c>
      <c r="G10" s="332"/>
      <c r="H10" s="495">
        <v>5</v>
      </c>
      <c r="I10" s="396">
        <v>2.8</v>
      </c>
      <c r="J10" s="397">
        <v>1.7</v>
      </c>
      <c r="K10" s="397">
        <v>2.5</v>
      </c>
      <c r="L10" s="354"/>
      <c r="M10" s="354"/>
      <c r="N10" s="355">
        <f>(H10*70)+(I10*75)+(J10*25)+(K10*45)+(L10*60)+(M10*150)</f>
        <v>715</v>
      </c>
      <c r="O10" t="s">
        <v>79</v>
      </c>
      <c r="U10" s="453"/>
      <c r="V10" s="453"/>
    </row>
    <row r="11" spans="1:23" ht="30.95" customHeight="1">
      <c r="A11" s="490" t="s">
        <v>501</v>
      </c>
      <c r="B11" s="509" t="s">
        <v>276</v>
      </c>
      <c r="C11" s="144" t="s">
        <v>538</v>
      </c>
      <c r="D11" s="52" t="s">
        <v>227</v>
      </c>
      <c r="E11" s="377" t="s">
        <v>232</v>
      </c>
      <c r="F11" s="259" t="s">
        <v>275</v>
      </c>
      <c r="G11" s="488"/>
      <c r="H11" s="496">
        <v>5.4</v>
      </c>
      <c r="I11" s="127">
        <v>2.4</v>
      </c>
      <c r="J11" s="127">
        <v>1.6</v>
      </c>
      <c r="K11" s="127">
        <v>2.5</v>
      </c>
      <c r="L11" s="50"/>
      <c r="M11" s="11"/>
      <c r="N11" s="342">
        <f t="shared" ref="N11:N15" si="2">(H11*70)+(I11*75)+(J11*25)+(K11*45)+(L11*60)+(M11*150)</f>
        <v>710.5</v>
      </c>
      <c r="U11" s="453"/>
      <c r="V11" s="455"/>
    </row>
    <row r="12" spans="1:23" ht="30.95" customHeight="1">
      <c r="A12" s="154" t="s">
        <v>481</v>
      </c>
      <c r="B12" s="510" t="s">
        <v>254</v>
      </c>
      <c r="C12" s="144" t="s">
        <v>598</v>
      </c>
      <c r="D12" s="167" t="s">
        <v>539</v>
      </c>
      <c r="E12" s="373"/>
      <c r="F12" s="259"/>
      <c r="G12" s="182" t="s">
        <v>313</v>
      </c>
      <c r="H12" s="497">
        <v>5</v>
      </c>
      <c r="I12" s="127">
        <v>2.5</v>
      </c>
      <c r="J12" s="127">
        <v>1.2</v>
      </c>
      <c r="K12" s="127">
        <v>2.5</v>
      </c>
      <c r="L12" s="50">
        <v>1</v>
      </c>
      <c r="M12" s="11"/>
      <c r="N12" s="342">
        <f t="shared" si="2"/>
        <v>740</v>
      </c>
      <c r="U12" s="454"/>
      <c r="V12" s="455"/>
    </row>
    <row r="13" spans="1:23" ht="30.95" customHeight="1">
      <c r="A13" s="154" t="s">
        <v>482</v>
      </c>
      <c r="B13" s="509" t="s">
        <v>276</v>
      </c>
      <c r="C13" s="144" t="s">
        <v>236</v>
      </c>
      <c r="D13" s="52" t="s">
        <v>237</v>
      </c>
      <c r="E13" s="373" t="s">
        <v>228</v>
      </c>
      <c r="F13" s="607" t="s">
        <v>238</v>
      </c>
      <c r="G13" s="182"/>
      <c r="H13" s="496">
        <v>5.3</v>
      </c>
      <c r="I13" s="127">
        <v>2.6</v>
      </c>
      <c r="J13" s="127">
        <v>1</v>
      </c>
      <c r="K13" s="127">
        <v>2.5</v>
      </c>
      <c r="L13" s="50"/>
      <c r="M13" s="11"/>
      <c r="N13" s="342">
        <f t="shared" si="2"/>
        <v>703.5</v>
      </c>
      <c r="U13" s="339"/>
      <c r="V13" s="363"/>
      <c r="W13" s="350"/>
    </row>
    <row r="14" spans="1:23" ht="30.95" customHeight="1" thickBot="1">
      <c r="A14" s="491" t="s">
        <v>502</v>
      </c>
      <c r="B14" s="511" t="s">
        <v>276</v>
      </c>
      <c r="C14" s="280" t="s">
        <v>233</v>
      </c>
      <c r="D14" s="587" t="s">
        <v>535</v>
      </c>
      <c r="E14" s="344" t="s">
        <v>228</v>
      </c>
      <c r="F14" s="525" t="s">
        <v>534</v>
      </c>
      <c r="G14" s="620" t="s">
        <v>500</v>
      </c>
      <c r="H14" s="500">
        <v>5.2</v>
      </c>
      <c r="I14" s="129">
        <v>2.8</v>
      </c>
      <c r="J14" s="129">
        <v>2</v>
      </c>
      <c r="K14" s="129">
        <v>2.5</v>
      </c>
      <c r="L14" s="51"/>
      <c r="M14" s="10">
        <v>1</v>
      </c>
      <c r="N14" s="258">
        <f t="shared" si="2"/>
        <v>886.5</v>
      </c>
      <c r="U14" s="384"/>
    </row>
    <row r="15" spans="1:23" ht="30.95" customHeight="1">
      <c r="A15" s="468" t="s">
        <v>483</v>
      </c>
      <c r="B15" s="508" t="s">
        <v>276</v>
      </c>
      <c r="C15" s="279" t="s">
        <v>239</v>
      </c>
      <c r="D15" s="49" t="s">
        <v>531</v>
      </c>
      <c r="E15" s="452" t="s">
        <v>228</v>
      </c>
      <c r="F15" s="469" t="s">
        <v>243</v>
      </c>
      <c r="G15" s="470"/>
      <c r="H15" s="501">
        <v>5</v>
      </c>
      <c r="I15" s="471">
        <v>2.5</v>
      </c>
      <c r="J15" s="472">
        <v>1.6</v>
      </c>
      <c r="K15" s="472">
        <v>2.5</v>
      </c>
      <c r="L15" s="473"/>
      <c r="M15" s="473"/>
      <c r="N15" s="474">
        <f t="shared" si="2"/>
        <v>690</v>
      </c>
      <c r="O15" t="s">
        <v>83</v>
      </c>
      <c r="U15" s="363"/>
    </row>
    <row r="16" spans="1:23" ht="30.95" customHeight="1">
      <c r="A16" s="583" t="s">
        <v>484</v>
      </c>
      <c r="B16" s="509" t="s">
        <v>276</v>
      </c>
      <c r="C16" s="144" t="s">
        <v>241</v>
      </c>
      <c r="D16" s="52" t="s">
        <v>242</v>
      </c>
      <c r="E16" s="377" t="s">
        <v>232</v>
      </c>
      <c r="F16" s="259" t="s">
        <v>240</v>
      </c>
      <c r="G16" s="488"/>
      <c r="H16" s="496">
        <v>5.0999999999999996</v>
      </c>
      <c r="I16" s="127">
        <v>2.5</v>
      </c>
      <c r="J16" s="127">
        <v>1.4</v>
      </c>
      <c r="K16" s="127">
        <v>2.5</v>
      </c>
      <c r="L16" s="50"/>
      <c r="M16" s="11"/>
      <c r="N16" s="342">
        <f>(H16*70)+(I16*75)+(J16*25)+(K16*45)+(L16*60)+(M16*150)</f>
        <v>692</v>
      </c>
      <c r="U16" s="363"/>
    </row>
    <row r="17" spans="1:21" ht="30.95" customHeight="1">
      <c r="A17" s="154" t="s">
        <v>485</v>
      </c>
      <c r="B17" s="513" t="s">
        <v>224</v>
      </c>
      <c r="C17" s="144" t="s">
        <v>244</v>
      </c>
      <c r="D17" s="52" t="s">
        <v>245</v>
      </c>
      <c r="E17" s="373"/>
      <c r="G17" s="182" t="s">
        <v>313</v>
      </c>
      <c r="H17" s="498">
        <v>5</v>
      </c>
      <c r="I17" s="128">
        <v>2.9</v>
      </c>
      <c r="J17" s="128">
        <v>1.3</v>
      </c>
      <c r="K17" s="128">
        <v>2.5</v>
      </c>
      <c r="L17" s="11">
        <v>1</v>
      </c>
      <c r="M17" s="11"/>
      <c r="N17" s="342">
        <f t="shared" ref="N17:N23" si="3">(H17*70)+(I17*75)+(J17*25)+(K17*45)+(L17*60)+(M17*150)</f>
        <v>772.5</v>
      </c>
      <c r="U17" s="363"/>
    </row>
    <row r="18" spans="1:21" ht="30.95" customHeight="1">
      <c r="A18" s="154" t="s">
        <v>486</v>
      </c>
      <c r="B18" s="509" t="s">
        <v>276</v>
      </c>
      <c r="C18" s="144" t="s">
        <v>540</v>
      </c>
      <c r="D18" s="52" t="s">
        <v>536</v>
      </c>
      <c r="E18" s="373" t="s">
        <v>228</v>
      </c>
      <c r="F18" s="259" t="s">
        <v>247</v>
      </c>
      <c r="G18" s="182"/>
      <c r="H18" s="498">
        <v>5</v>
      </c>
      <c r="I18" s="128">
        <v>2.7</v>
      </c>
      <c r="J18" s="128">
        <v>2</v>
      </c>
      <c r="K18" s="128">
        <v>2.5</v>
      </c>
      <c r="L18" s="11"/>
      <c r="M18" s="11"/>
      <c r="N18" s="342">
        <f t="shared" si="3"/>
        <v>715</v>
      </c>
    </row>
    <row r="19" spans="1:21" ht="30.95" customHeight="1" thickBot="1">
      <c r="A19" s="459" t="s">
        <v>487</v>
      </c>
      <c r="B19" s="511" t="s">
        <v>276</v>
      </c>
      <c r="C19" s="475" t="s">
        <v>498</v>
      </c>
      <c r="D19" s="382" t="s">
        <v>269</v>
      </c>
      <c r="E19" s="460" t="s">
        <v>228</v>
      </c>
      <c r="F19" s="525" t="s">
        <v>251</v>
      </c>
      <c r="G19" s="462"/>
      <c r="H19" s="502">
        <v>5.0999999999999996</v>
      </c>
      <c r="I19" s="463">
        <v>2.8</v>
      </c>
      <c r="J19" s="463">
        <v>1.2</v>
      </c>
      <c r="K19" s="463">
        <v>2.5</v>
      </c>
      <c r="L19" s="464"/>
      <c r="M19" s="465"/>
      <c r="N19" s="466">
        <f t="shared" si="3"/>
        <v>709.5</v>
      </c>
      <c r="O19" t="s">
        <v>82</v>
      </c>
      <c r="U19" s="385"/>
    </row>
    <row r="20" spans="1:21" ht="30.95" customHeight="1">
      <c r="A20" s="374" t="s">
        <v>488</v>
      </c>
      <c r="B20" s="508" t="s">
        <v>276</v>
      </c>
      <c r="C20" s="279" t="s">
        <v>249</v>
      </c>
      <c r="D20" s="375" t="s">
        <v>581</v>
      </c>
      <c r="E20" s="346" t="s">
        <v>250</v>
      </c>
      <c r="F20" s="591" t="s">
        <v>543</v>
      </c>
      <c r="G20" s="332"/>
      <c r="H20" s="503">
        <v>5</v>
      </c>
      <c r="I20" s="353">
        <v>2.8</v>
      </c>
      <c r="J20" s="353">
        <v>1.5</v>
      </c>
      <c r="K20" s="396">
        <v>2.5</v>
      </c>
      <c r="L20" s="354"/>
      <c r="M20" s="354"/>
      <c r="N20" s="355">
        <f t="shared" si="3"/>
        <v>710</v>
      </c>
      <c r="U20" s="380"/>
    </row>
    <row r="21" spans="1:21" ht="30.95" customHeight="1">
      <c r="A21" s="154" t="s">
        <v>489</v>
      </c>
      <c r="B21" s="509" t="s">
        <v>276</v>
      </c>
      <c r="C21" s="144" t="s">
        <v>252</v>
      </c>
      <c r="D21" s="52" t="s">
        <v>253</v>
      </c>
      <c r="E21" s="377" t="s">
        <v>232</v>
      </c>
      <c r="F21" s="580" t="s">
        <v>248</v>
      </c>
      <c r="G21" s="489"/>
      <c r="H21" s="497">
        <v>5.4</v>
      </c>
      <c r="I21" s="127">
        <v>2.2000000000000002</v>
      </c>
      <c r="J21" s="127">
        <v>1.5</v>
      </c>
      <c r="K21" s="128">
        <v>2.5</v>
      </c>
      <c r="L21" s="11"/>
      <c r="M21" s="11"/>
      <c r="N21" s="342">
        <f t="shared" si="3"/>
        <v>693</v>
      </c>
      <c r="U21" s="379"/>
    </row>
    <row r="22" spans="1:21" ht="30.95" customHeight="1">
      <c r="A22" s="154" t="s">
        <v>490</v>
      </c>
      <c r="B22" s="514" t="s">
        <v>224</v>
      </c>
      <c r="C22" s="144" t="s">
        <v>541</v>
      </c>
      <c r="D22" s="167" t="s">
        <v>542</v>
      </c>
      <c r="E22" s="373"/>
      <c r="F22" s="378" t="s">
        <v>496</v>
      </c>
      <c r="G22" s="182" t="s">
        <v>313</v>
      </c>
      <c r="H22" s="498">
        <v>5</v>
      </c>
      <c r="I22" s="128">
        <v>2.2000000000000002</v>
      </c>
      <c r="J22" s="376">
        <v>1.1000000000000001</v>
      </c>
      <c r="K22" s="127">
        <v>2.5</v>
      </c>
      <c r="L22" s="50">
        <v>1</v>
      </c>
      <c r="M22" s="11"/>
      <c r="N22" s="342">
        <f t="shared" si="3"/>
        <v>715</v>
      </c>
    </row>
    <row r="23" spans="1:21" ht="30.95" customHeight="1">
      <c r="A23" s="154" t="s">
        <v>491</v>
      </c>
      <c r="B23" s="509" t="s">
        <v>276</v>
      </c>
      <c r="C23" s="144" t="s">
        <v>521</v>
      </c>
      <c r="D23" s="167" t="s">
        <v>522</v>
      </c>
      <c r="E23" s="373" t="s">
        <v>228</v>
      </c>
      <c r="F23" s="514" t="s">
        <v>452</v>
      </c>
      <c r="G23" s="182"/>
      <c r="H23" s="498">
        <v>5.0999999999999996</v>
      </c>
      <c r="I23" s="128">
        <v>2.6</v>
      </c>
      <c r="J23" s="376">
        <v>1.9</v>
      </c>
      <c r="K23" s="127">
        <v>2.5</v>
      </c>
      <c r="L23" s="50"/>
      <c r="M23" s="11"/>
      <c r="N23" s="342">
        <f t="shared" si="3"/>
        <v>712</v>
      </c>
      <c r="U23" s="458"/>
    </row>
    <row r="24" spans="1:21" ht="30.95" customHeight="1" thickBot="1">
      <c r="A24" s="146" t="s">
        <v>492</v>
      </c>
      <c r="B24" s="512" t="s">
        <v>276</v>
      </c>
      <c r="C24" s="475" t="s">
        <v>497</v>
      </c>
      <c r="D24" s="147" t="s">
        <v>494</v>
      </c>
      <c r="E24" s="344" t="s">
        <v>228</v>
      </c>
      <c r="F24" s="608" t="s">
        <v>545</v>
      </c>
      <c r="G24" s="277"/>
      <c r="H24" s="504">
        <v>5.3</v>
      </c>
      <c r="I24" s="341">
        <v>2.2000000000000002</v>
      </c>
      <c r="J24" s="343">
        <v>1.6</v>
      </c>
      <c r="K24" s="129">
        <v>2.5</v>
      </c>
      <c r="L24" s="51"/>
      <c r="M24" s="10"/>
      <c r="N24" s="258">
        <f t="shared" si="0"/>
        <v>688.5</v>
      </c>
      <c r="U24" s="380"/>
    </row>
    <row r="25" spans="1:21" ht="28.5" customHeight="1">
      <c r="A25" s="33" t="s">
        <v>99</v>
      </c>
      <c r="B25" s="34"/>
      <c r="C25" s="34"/>
      <c r="D25" s="33" t="s">
        <v>523</v>
      </c>
      <c r="E25" s="34"/>
      <c r="F25" s="36"/>
      <c r="G25" s="338" t="s">
        <v>100</v>
      </c>
      <c r="H25" s="505"/>
      <c r="I25" s="36"/>
      <c r="J25" s="36"/>
      <c r="K25" s="36"/>
      <c r="L25" s="22"/>
      <c r="M25" s="9"/>
      <c r="N25" s="9"/>
    </row>
    <row r="26" spans="1:21">
      <c r="A26" s="621" t="s">
        <v>524</v>
      </c>
      <c r="B26" s="621"/>
      <c r="C26" s="621"/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</row>
    <row r="27" spans="1:21" ht="17.25" customHeight="1">
      <c r="A27" s="626" t="s">
        <v>525</v>
      </c>
      <c r="B27" s="621"/>
      <c r="C27" s="621"/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</row>
    <row r="31" spans="1:21">
      <c r="F31" s="12"/>
      <c r="G31" s="339"/>
    </row>
  </sheetData>
  <mergeCells count="5">
    <mergeCell ref="A26:N26"/>
    <mergeCell ref="A1:J1"/>
    <mergeCell ref="B2:C2"/>
    <mergeCell ref="D2:F2"/>
    <mergeCell ref="A27:N27"/>
  </mergeCells>
  <phoneticPr fontId="20" type="noConversion"/>
  <printOptions horizontalCentered="1"/>
  <pageMargins left="0.19685039370078741" right="0" top="0" bottom="0" header="0.51181102362204722" footer="0"/>
  <pageSetup paperSize="9" fitToHeight="0"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1"/>
  <sheetViews>
    <sheetView tabSelected="1" topLeftCell="A13" zoomScaleNormal="100" workbookViewId="0">
      <selection activeCell="C24" sqref="C24"/>
    </sheetView>
  </sheetViews>
  <sheetFormatPr defaultRowHeight="16.5"/>
  <cols>
    <col min="1" max="1" width="11.875" customWidth="1"/>
    <col min="2" max="2" width="8.125" style="5" customWidth="1"/>
    <col min="3" max="3" width="16.75" customWidth="1"/>
    <col min="4" max="4" width="16.25" customWidth="1"/>
    <col min="5" max="5" width="7.25" customWidth="1"/>
    <col min="6" max="6" width="14.375" customWidth="1"/>
    <col min="7" max="7" width="2.5" style="337" customWidth="1"/>
    <col min="8" max="8" width="3.125" style="492" customWidth="1"/>
    <col min="9" max="13" width="3.125" customWidth="1"/>
    <col min="14" max="14" width="3.625" customWidth="1"/>
  </cols>
  <sheetData>
    <row r="1" spans="1:18" ht="30.75" customHeight="1">
      <c r="A1" s="622" t="s">
        <v>84</v>
      </c>
      <c r="B1" s="622"/>
      <c r="C1" s="622"/>
      <c r="D1" s="622"/>
      <c r="E1" s="622"/>
      <c r="F1" s="622"/>
      <c r="G1" s="623"/>
      <c r="H1" s="623"/>
      <c r="I1" s="623"/>
      <c r="J1" s="623"/>
    </row>
    <row r="2" spans="1:18" ht="34.5" customHeight="1" thickBot="1">
      <c r="A2" s="579" t="s">
        <v>526</v>
      </c>
      <c r="B2" s="627" t="s">
        <v>616</v>
      </c>
      <c r="C2" s="627"/>
      <c r="D2" s="628" t="s">
        <v>473</v>
      </c>
      <c r="E2" s="628"/>
      <c r="F2" s="628"/>
    </row>
    <row r="3" spans="1:18" ht="63.75" customHeight="1" thickBot="1">
      <c r="A3" s="364" t="s">
        <v>85</v>
      </c>
      <c r="B3" s="365" t="s">
        <v>86</v>
      </c>
      <c r="C3" s="24" t="s">
        <v>87</v>
      </c>
      <c r="D3" s="24" t="s">
        <v>88</v>
      </c>
      <c r="E3" s="365" t="s">
        <v>71</v>
      </c>
      <c r="F3" s="24" t="s">
        <v>0</v>
      </c>
      <c r="G3" s="366" t="s">
        <v>90</v>
      </c>
      <c r="H3" s="493" t="s">
        <v>91</v>
      </c>
      <c r="I3" s="367" t="s">
        <v>92</v>
      </c>
      <c r="J3" s="368" t="s">
        <v>93</v>
      </c>
      <c r="K3" s="369" t="s">
        <v>114</v>
      </c>
      <c r="L3" s="370" t="s">
        <v>112</v>
      </c>
      <c r="M3" s="371" t="s">
        <v>113</v>
      </c>
      <c r="N3" s="372" t="s">
        <v>94</v>
      </c>
    </row>
    <row r="4" spans="1:18" ht="30.95" customHeight="1" thickBot="1">
      <c r="A4" s="477" t="s">
        <v>474</v>
      </c>
      <c r="B4" s="507" t="s">
        <v>276</v>
      </c>
      <c r="C4" s="485" t="s">
        <v>499</v>
      </c>
      <c r="D4" s="486" t="s">
        <v>493</v>
      </c>
      <c r="E4" s="479" t="s">
        <v>228</v>
      </c>
      <c r="F4" s="606" t="s">
        <v>613</v>
      </c>
      <c r="G4" s="602"/>
      <c r="H4" s="494">
        <v>5</v>
      </c>
      <c r="I4" s="480">
        <v>2.7</v>
      </c>
      <c r="J4" s="481">
        <v>1.6</v>
      </c>
      <c r="K4" s="481">
        <v>2.5</v>
      </c>
      <c r="L4" s="482"/>
      <c r="M4" s="483"/>
      <c r="N4" s="484">
        <f t="shared" ref="N4:N24" si="0">(H4*70)+(I4*75)+(J4*25)+(K4*45)+(L4*60)+(M4*150)</f>
        <v>705</v>
      </c>
      <c r="P4" s="363"/>
    </row>
    <row r="5" spans="1:18" ht="30.95" customHeight="1">
      <c r="A5" s="374" t="s">
        <v>475</v>
      </c>
      <c r="B5" s="508" t="s">
        <v>276</v>
      </c>
      <c r="C5" s="279" t="s">
        <v>255</v>
      </c>
      <c r="D5" s="375" t="s">
        <v>520</v>
      </c>
      <c r="E5" s="346" t="s">
        <v>228</v>
      </c>
      <c r="F5" s="352" t="s">
        <v>463</v>
      </c>
      <c r="G5" s="332"/>
      <c r="H5" s="495">
        <v>5.3</v>
      </c>
      <c r="I5" s="396">
        <v>2.6129870129870127</v>
      </c>
      <c r="J5" s="397">
        <v>1.35</v>
      </c>
      <c r="K5" s="397">
        <v>2.5</v>
      </c>
      <c r="L5" s="354"/>
      <c r="M5" s="354"/>
      <c r="N5" s="355">
        <f>(H5*70)+(I5*75)+(J5*25)+(K5*45)+(L5*60)+(M5*150)</f>
        <v>713.22402597402595</v>
      </c>
      <c r="P5" s="379"/>
      <c r="R5" s="363"/>
    </row>
    <row r="6" spans="1:18" ht="30.95" customHeight="1">
      <c r="A6" s="154" t="s">
        <v>476</v>
      </c>
      <c r="B6" s="509" t="s">
        <v>276</v>
      </c>
      <c r="C6" s="32" t="s">
        <v>256</v>
      </c>
      <c r="D6" s="52" t="s">
        <v>231</v>
      </c>
      <c r="E6" s="377" t="s">
        <v>232</v>
      </c>
      <c r="F6" s="259" t="s">
        <v>271</v>
      </c>
      <c r="G6" s="600"/>
      <c r="H6" s="496">
        <v>5.2</v>
      </c>
      <c r="I6" s="127">
        <v>2.8</v>
      </c>
      <c r="J6" s="127">
        <v>1.5</v>
      </c>
      <c r="K6" s="127">
        <v>2.5</v>
      </c>
      <c r="L6" s="50"/>
      <c r="M6" s="11"/>
      <c r="N6" s="342">
        <f t="shared" ref="N6:N9" si="1">(H6*70)+(I6*75)+(J6*25)+(K6*45)+(L6*60)+(M6*150)</f>
        <v>724</v>
      </c>
      <c r="P6" s="363"/>
    </row>
    <row r="7" spans="1:18" ht="30.95" customHeight="1">
      <c r="A7" s="154" t="s">
        <v>477</v>
      </c>
      <c r="B7" s="510" t="s">
        <v>224</v>
      </c>
      <c r="C7" s="144" t="s">
        <v>533</v>
      </c>
      <c r="D7" s="52" t="s">
        <v>257</v>
      </c>
      <c r="E7" s="581" t="s">
        <v>295</v>
      </c>
      <c r="F7" s="345"/>
      <c r="G7" s="182" t="s">
        <v>313</v>
      </c>
      <c r="H7" s="497">
        <v>5</v>
      </c>
      <c r="I7" s="180">
        <v>2.8</v>
      </c>
      <c r="J7" s="127">
        <v>1.5</v>
      </c>
      <c r="K7" s="127">
        <v>2.5</v>
      </c>
      <c r="L7" s="50">
        <v>1</v>
      </c>
      <c r="M7" s="11"/>
      <c r="N7" s="342">
        <f t="shared" si="1"/>
        <v>770</v>
      </c>
      <c r="P7" s="363"/>
      <c r="R7" s="350"/>
    </row>
    <row r="8" spans="1:18" ht="30.95" customHeight="1">
      <c r="A8" s="154" t="s">
        <v>478</v>
      </c>
      <c r="B8" s="509" t="s">
        <v>276</v>
      </c>
      <c r="C8" s="144" t="s">
        <v>258</v>
      </c>
      <c r="D8" s="52" t="s">
        <v>225</v>
      </c>
      <c r="E8" s="373" t="s">
        <v>228</v>
      </c>
      <c r="F8" s="259" t="s">
        <v>465</v>
      </c>
      <c r="G8" s="182"/>
      <c r="H8" s="498">
        <v>5</v>
      </c>
      <c r="I8" s="128">
        <v>2.8</v>
      </c>
      <c r="J8" s="376">
        <v>2</v>
      </c>
      <c r="K8" s="376">
        <v>2.5</v>
      </c>
      <c r="L8" s="11"/>
      <c r="M8" s="11"/>
      <c r="N8" s="342">
        <f t="shared" si="1"/>
        <v>722.5</v>
      </c>
      <c r="P8" s="363"/>
    </row>
    <row r="9" spans="1:18" ht="30.95" customHeight="1" thickBot="1">
      <c r="A9" s="459" t="s">
        <v>479</v>
      </c>
      <c r="B9" s="511" t="s">
        <v>276</v>
      </c>
      <c r="C9" s="32" t="s">
        <v>591</v>
      </c>
      <c r="D9" s="382" t="s">
        <v>226</v>
      </c>
      <c r="E9" s="460" t="s">
        <v>228</v>
      </c>
      <c r="F9" s="461" t="s">
        <v>464</v>
      </c>
      <c r="G9" s="601" t="s">
        <v>229</v>
      </c>
      <c r="H9" s="499">
        <v>5</v>
      </c>
      <c r="I9" s="463">
        <v>2</v>
      </c>
      <c r="J9" s="476">
        <v>2.2999999999999998</v>
      </c>
      <c r="K9" s="476">
        <v>2.5</v>
      </c>
      <c r="L9" s="464"/>
      <c r="M9" s="465"/>
      <c r="N9" s="466">
        <f t="shared" si="1"/>
        <v>670</v>
      </c>
      <c r="P9" s="456"/>
    </row>
    <row r="10" spans="1:18" ht="30.95" customHeight="1">
      <c r="A10" s="374" t="s">
        <v>480</v>
      </c>
      <c r="B10" s="508" t="s">
        <v>276</v>
      </c>
      <c r="C10" s="351" t="s">
        <v>260</v>
      </c>
      <c r="D10" s="375" t="s">
        <v>544</v>
      </c>
      <c r="E10" s="346" t="s">
        <v>228</v>
      </c>
      <c r="F10" s="352" t="s">
        <v>274</v>
      </c>
      <c r="G10" s="332"/>
      <c r="H10" s="495">
        <v>5</v>
      </c>
      <c r="I10" s="396">
        <v>2.8</v>
      </c>
      <c r="J10" s="397">
        <v>1.7</v>
      </c>
      <c r="K10" s="397">
        <v>2.5</v>
      </c>
      <c r="L10" s="354"/>
      <c r="M10" s="354"/>
      <c r="N10" s="355">
        <f>(H10*70)+(I10*75)+(J10*25)+(K10*45)+(L10*60)+(M10*150)</f>
        <v>715</v>
      </c>
      <c r="P10" s="363"/>
    </row>
    <row r="11" spans="1:18" ht="30.95" customHeight="1">
      <c r="A11" s="490" t="s">
        <v>501</v>
      </c>
      <c r="B11" s="509" t="s">
        <v>276</v>
      </c>
      <c r="C11" s="144" t="s">
        <v>261</v>
      </c>
      <c r="D11" s="52" t="s">
        <v>227</v>
      </c>
      <c r="E11" s="377" t="s">
        <v>232</v>
      </c>
      <c r="F11" s="259" t="s">
        <v>275</v>
      </c>
      <c r="G11" s="488"/>
      <c r="H11" s="496">
        <v>5.4</v>
      </c>
      <c r="I11" s="127">
        <v>2.4</v>
      </c>
      <c r="J11" s="127">
        <v>1.6</v>
      </c>
      <c r="K11" s="127">
        <v>2.5</v>
      </c>
      <c r="L11" s="50"/>
      <c r="M11" s="11"/>
      <c r="N11" s="342">
        <f t="shared" ref="N11:N15" si="2">(H11*70)+(I11*75)+(J11*25)+(K11*45)+(L11*60)+(M11*150)</f>
        <v>710.5</v>
      </c>
      <c r="P11" s="363"/>
    </row>
    <row r="12" spans="1:18" ht="30.95" customHeight="1">
      <c r="A12" s="154" t="s">
        <v>481</v>
      </c>
      <c r="B12" s="510" t="s">
        <v>254</v>
      </c>
      <c r="C12" s="144" t="s">
        <v>546</v>
      </c>
      <c r="D12" s="167" t="s">
        <v>539</v>
      </c>
      <c r="E12" s="373"/>
      <c r="F12" s="259"/>
      <c r="G12" s="182" t="s">
        <v>313</v>
      </c>
      <c r="H12" s="497">
        <v>5</v>
      </c>
      <c r="I12" s="127">
        <v>2.5</v>
      </c>
      <c r="J12" s="127">
        <v>1.2</v>
      </c>
      <c r="K12" s="127">
        <v>2.5</v>
      </c>
      <c r="L12" s="50">
        <v>1</v>
      </c>
      <c r="M12" s="11"/>
      <c r="N12" s="342">
        <f t="shared" si="2"/>
        <v>740</v>
      </c>
      <c r="P12" s="363"/>
      <c r="R12" s="348"/>
    </row>
    <row r="13" spans="1:18" ht="30.95" customHeight="1">
      <c r="A13" s="154" t="s">
        <v>482</v>
      </c>
      <c r="B13" s="509" t="s">
        <v>276</v>
      </c>
      <c r="C13" s="144" t="s">
        <v>262</v>
      </c>
      <c r="D13" s="167" t="s">
        <v>535</v>
      </c>
      <c r="E13" s="373" t="s">
        <v>228</v>
      </c>
      <c r="F13" s="513" t="s">
        <v>238</v>
      </c>
      <c r="G13" s="182"/>
      <c r="H13" s="496">
        <v>5.3</v>
      </c>
      <c r="I13" s="127">
        <v>2.6</v>
      </c>
      <c r="J13" s="127">
        <v>1</v>
      </c>
      <c r="K13" s="127">
        <v>2.5</v>
      </c>
      <c r="L13" s="50"/>
      <c r="M13" s="11"/>
      <c r="N13" s="342">
        <f t="shared" si="2"/>
        <v>703.5</v>
      </c>
      <c r="P13" s="363"/>
    </row>
    <row r="14" spans="1:18" ht="30.95" customHeight="1" thickBot="1">
      <c r="A14" s="598" t="s">
        <v>502</v>
      </c>
      <c r="B14" s="511" t="s">
        <v>276</v>
      </c>
      <c r="C14" s="599" t="s">
        <v>259</v>
      </c>
      <c r="D14" s="382" t="s">
        <v>577</v>
      </c>
      <c r="E14" s="344" t="s">
        <v>228</v>
      </c>
      <c r="F14" s="525" t="s">
        <v>271</v>
      </c>
      <c r="G14" s="620" t="s">
        <v>500</v>
      </c>
      <c r="H14" s="500">
        <v>5.2</v>
      </c>
      <c r="I14" s="129">
        <v>2.8</v>
      </c>
      <c r="J14" s="129">
        <v>2</v>
      </c>
      <c r="K14" s="129">
        <v>2.5</v>
      </c>
      <c r="L14" s="51"/>
      <c r="M14" s="10">
        <v>1</v>
      </c>
      <c r="N14" s="258">
        <f t="shared" si="2"/>
        <v>886.5</v>
      </c>
      <c r="P14" s="363"/>
    </row>
    <row r="15" spans="1:18" ht="30.95" customHeight="1">
      <c r="A15" s="374" t="s">
        <v>483</v>
      </c>
      <c r="B15" s="508" t="s">
        <v>276</v>
      </c>
      <c r="C15" s="381" t="s">
        <v>263</v>
      </c>
      <c r="D15" s="375" t="s">
        <v>531</v>
      </c>
      <c r="E15" s="452" t="s">
        <v>228</v>
      </c>
      <c r="F15" s="352" t="s">
        <v>466</v>
      </c>
      <c r="G15" s="470"/>
      <c r="H15" s="501">
        <v>5</v>
      </c>
      <c r="I15" s="471">
        <v>2.5</v>
      </c>
      <c r="J15" s="472">
        <v>1.6</v>
      </c>
      <c r="K15" s="472">
        <v>2.5</v>
      </c>
      <c r="L15" s="473"/>
      <c r="M15" s="473"/>
      <c r="N15" s="474">
        <f t="shared" si="2"/>
        <v>690</v>
      </c>
      <c r="P15" s="457"/>
    </row>
    <row r="16" spans="1:18" ht="30.95" customHeight="1">
      <c r="A16" s="583" t="s">
        <v>484</v>
      </c>
      <c r="B16" s="509" t="s">
        <v>276</v>
      </c>
      <c r="C16" s="32" t="s">
        <v>264</v>
      </c>
      <c r="D16" s="52" t="s">
        <v>242</v>
      </c>
      <c r="E16" s="377" t="s">
        <v>232</v>
      </c>
      <c r="F16" s="259" t="s">
        <v>240</v>
      </c>
      <c r="G16" s="488"/>
      <c r="H16" s="496">
        <v>5.0999999999999996</v>
      </c>
      <c r="I16" s="127">
        <v>2.5</v>
      </c>
      <c r="J16" s="127">
        <v>1.4</v>
      </c>
      <c r="K16" s="127">
        <v>2.5</v>
      </c>
      <c r="L16" s="50"/>
      <c r="M16" s="11"/>
      <c r="N16" s="342">
        <f>(H16*70)+(I16*75)+(J16*25)+(K16*45)+(L16*60)+(M16*150)</f>
        <v>692</v>
      </c>
      <c r="P16" s="363"/>
      <c r="R16" s="363"/>
    </row>
    <row r="17" spans="1:22" ht="30.95" customHeight="1">
      <c r="A17" s="154" t="s">
        <v>485</v>
      </c>
      <c r="B17" s="513" t="s">
        <v>224</v>
      </c>
      <c r="C17" s="144" t="s">
        <v>244</v>
      </c>
      <c r="D17" s="52" t="s">
        <v>268</v>
      </c>
      <c r="E17" s="373"/>
      <c r="F17" s="259"/>
      <c r="G17" s="182" t="s">
        <v>313</v>
      </c>
      <c r="H17" s="498">
        <v>5</v>
      </c>
      <c r="I17" s="128">
        <v>2.9</v>
      </c>
      <c r="J17" s="128">
        <v>1.3</v>
      </c>
      <c r="K17" s="128">
        <v>2.5</v>
      </c>
      <c r="L17" s="11">
        <v>1</v>
      </c>
      <c r="M17" s="11"/>
      <c r="N17" s="342">
        <f t="shared" ref="N17:N23" si="3">(H17*70)+(I17*75)+(J17*25)+(K17*45)+(L17*60)+(M17*150)</f>
        <v>772.5</v>
      </c>
      <c r="P17" s="363"/>
    </row>
    <row r="18" spans="1:22" ht="30.95" customHeight="1">
      <c r="A18" s="154" t="s">
        <v>486</v>
      </c>
      <c r="B18" s="509" t="s">
        <v>276</v>
      </c>
      <c r="C18" s="144" t="s">
        <v>548</v>
      </c>
      <c r="D18" s="52" t="s">
        <v>235</v>
      </c>
      <c r="E18" s="373" t="s">
        <v>228</v>
      </c>
      <c r="F18" s="259" t="s">
        <v>547</v>
      </c>
      <c r="G18" s="182"/>
      <c r="H18" s="498">
        <v>5</v>
      </c>
      <c r="I18" s="128">
        <v>2.7</v>
      </c>
      <c r="J18" s="128">
        <v>2</v>
      </c>
      <c r="K18" s="128">
        <v>2.5</v>
      </c>
      <c r="L18" s="11"/>
      <c r="M18" s="11"/>
      <c r="N18" s="342">
        <f t="shared" si="3"/>
        <v>715</v>
      </c>
      <c r="P18" s="363"/>
    </row>
    <row r="19" spans="1:22" ht="30.95" customHeight="1" thickBot="1">
      <c r="A19" s="146" t="s">
        <v>487</v>
      </c>
      <c r="B19" s="511" t="s">
        <v>276</v>
      </c>
      <c r="C19" s="280" t="s">
        <v>549</v>
      </c>
      <c r="D19" s="467" t="s">
        <v>593</v>
      </c>
      <c r="E19" s="460" t="s">
        <v>228</v>
      </c>
      <c r="F19" s="525" t="s">
        <v>251</v>
      </c>
      <c r="G19" s="462"/>
      <c r="H19" s="502">
        <v>5.0999999999999996</v>
      </c>
      <c r="I19" s="463">
        <v>2.8</v>
      </c>
      <c r="J19" s="463">
        <v>1.2</v>
      </c>
      <c r="K19" s="463">
        <v>2.5</v>
      </c>
      <c r="L19" s="464"/>
      <c r="M19" s="465"/>
      <c r="N19" s="466">
        <f t="shared" si="3"/>
        <v>709.5</v>
      </c>
      <c r="P19" s="363"/>
      <c r="R19" s="348"/>
    </row>
    <row r="20" spans="1:22" ht="30.95" customHeight="1">
      <c r="A20" s="468" t="s">
        <v>488</v>
      </c>
      <c r="B20" s="508" t="s">
        <v>276</v>
      </c>
      <c r="C20" s="168" t="s">
        <v>216</v>
      </c>
      <c r="D20" s="49" t="s">
        <v>590</v>
      </c>
      <c r="E20" s="346" t="s">
        <v>250</v>
      </c>
      <c r="F20" s="469" t="s">
        <v>467</v>
      </c>
      <c r="G20" s="332"/>
      <c r="H20" s="503">
        <v>5</v>
      </c>
      <c r="I20" s="353">
        <v>2.8</v>
      </c>
      <c r="J20" s="353">
        <v>1.5</v>
      </c>
      <c r="K20" s="396">
        <v>2.5</v>
      </c>
      <c r="L20" s="354"/>
      <c r="M20" s="354"/>
      <c r="N20" s="355">
        <f t="shared" si="3"/>
        <v>710</v>
      </c>
      <c r="P20" s="363"/>
      <c r="R20" s="363"/>
    </row>
    <row r="21" spans="1:22" ht="30.95" customHeight="1">
      <c r="A21" s="154" t="s">
        <v>489</v>
      </c>
      <c r="B21" s="509" t="s">
        <v>276</v>
      </c>
      <c r="C21" s="356" t="s">
        <v>592</v>
      </c>
      <c r="D21" s="167" t="s">
        <v>266</v>
      </c>
      <c r="E21" s="377" t="s">
        <v>232</v>
      </c>
      <c r="F21" s="259" t="s">
        <v>248</v>
      </c>
      <c r="G21" s="489"/>
      <c r="H21" s="497">
        <v>5.4</v>
      </c>
      <c r="I21" s="127">
        <v>2.2000000000000002</v>
      </c>
      <c r="J21" s="127">
        <v>1.5</v>
      </c>
      <c r="K21" s="128">
        <v>2.5</v>
      </c>
      <c r="L21" s="11"/>
      <c r="M21" s="11"/>
      <c r="N21" s="342">
        <f t="shared" si="3"/>
        <v>693</v>
      </c>
      <c r="P21" s="363"/>
    </row>
    <row r="22" spans="1:22" ht="30.95" customHeight="1">
      <c r="A22" s="154" t="s">
        <v>490</v>
      </c>
      <c r="B22" s="514" t="s">
        <v>224</v>
      </c>
      <c r="C22" s="144" t="s">
        <v>550</v>
      </c>
      <c r="D22" s="52" t="s">
        <v>267</v>
      </c>
      <c r="E22" s="373"/>
      <c r="F22" s="378" t="s">
        <v>496</v>
      </c>
      <c r="G22" s="182" t="s">
        <v>313</v>
      </c>
      <c r="H22" s="498">
        <v>5</v>
      </c>
      <c r="I22" s="128">
        <v>2.2000000000000002</v>
      </c>
      <c r="J22" s="376">
        <v>1.1000000000000001</v>
      </c>
      <c r="K22" s="127">
        <v>2.5</v>
      </c>
      <c r="L22" s="50">
        <v>1</v>
      </c>
      <c r="M22" s="11"/>
      <c r="N22" s="342">
        <f t="shared" si="3"/>
        <v>715</v>
      </c>
      <c r="P22" s="363"/>
    </row>
    <row r="23" spans="1:22" ht="30.95" customHeight="1">
      <c r="A23" s="154" t="s">
        <v>491</v>
      </c>
      <c r="B23" s="509" t="s">
        <v>276</v>
      </c>
      <c r="C23" s="582" t="s">
        <v>522</v>
      </c>
      <c r="D23" s="382" t="s">
        <v>265</v>
      </c>
      <c r="E23" s="373" t="s">
        <v>228</v>
      </c>
      <c r="F23" s="514" t="s">
        <v>452</v>
      </c>
      <c r="G23" s="182"/>
      <c r="H23" s="498">
        <v>5.0999999999999996</v>
      </c>
      <c r="I23" s="128">
        <v>2.6</v>
      </c>
      <c r="J23" s="376">
        <v>1.9</v>
      </c>
      <c r="K23" s="127">
        <v>2.5</v>
      </c>
      <c r="L23" s="50"/>
      <c r="M23" s="11"/>
      <c r="N23" s="342">
        <f t="shared" si="3"/>
        <v>712</v>
      </c>
      <c r="P23" s="363"/>
      <c r="R23" s="347"/>
      <c r="S23" s="348"/>
      <c r="U23" s="349"/>
      <c r="V23" s="350"/>
    </row>
    <row r="24" spans="1:22" ht="30.95" customHeight="1" thickBot="1">
      <c r="A24" s="146" t="s">
        <v>492</v>
      </c>
      <c r="B24" s="512" t="s">
        <v>276</v>
      </c>
      <c r="C24" s="475" t="s">
        <v>618</v>
      </c>
      <c r="D24" s="467" t="s">
        <v>495</v>
      </c>
      <c r="E24" s="344" t="s">
        <v>228</v>
      </c>
      <c r="F24" s="608" t="s">
        <v>545</v>
      </c>
      <c r="G24" s="277"/>
      <c r="H24" s="504">
        <v>5.3</v>
      </c>
      <c r="I24" s="341">
        <v>2.2000000000000002</v>
      </c>
      <c r="J24" s="343">
        <v>1.6</v>
      </c>
      <c r="K24" s="129">
        <v>2.5</v>
      </c>
      <c r="L24" s="51"/>
      <c r="M24" s="10"/>
      <c r="N24" s="258">
        <f t="shared" si="0"/>
        <v>688.5</v>
      </c>
      <c r="P24" s="380"/>
    </row>
    <row r="25" spans="1:22" ht="30.95" customHeight="1">
      <c r="A25" s="33" t="s">
        <v>95</v>
      </c>
      <c r="B25" s="34"/>
      <c r="C25" s="34"/>
      <c r="D25" s="35" t="s">
        <v>96</v>
      </c>
      <c r="E25" s="34"/>
      <c r="F25" s="36"/>
      <c r="G25" s="338" t="s">
        <v>97</v>
      </c>
      <c r="H25" s="505"/>
      <c r="I25" s="36"/>
      <c r="J25" s="36"/>
      <c r="K25" s="36"/>
      <c r="L25" s="22"/>
      <c r="M25" s="9"/>
      <c r="N25" s="9"/>
      <c r="P25" s="458"/>
    </row>
    <row r="26" spans="1:22" ht="17.25" customHeight="1">
      <c r="A26" s="626" t="s">
        <v>594</v>
      </c>
      <c r="B26" s="621"/>
      <c r="C26" s="621"/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</row>
    <row r="27" spans="1:22">
      <c r="H27"/>
    </row>
    <row r="31" spans="1:22">
      <c r="G31" s="339"/>
    </row>
  </sheetData>
  <mergeCells count="4">
    <mergeCell ref="A1:J1"/>
    <mergeCell ref="B2:C2"/>
    <mergeCell ref="D2:F2"/>
    <mergeCell ref="A26:N26"/>
  </mergeCells>
  <phoneticPr fontId="20" type="noConversion"/>
  <printOptions horizontalCentered="1"/>
  <pageMargins left="0.19685039370078741" right="0" top="0" bottom="0" header="0.51181102362204722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65517"/>
  <sheetViews>
    <sheetView zoomScaleNormal="100" workbookViewId="0">
      <selection activeCell="AH5" sqref="AH5:AN7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1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1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1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1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8" width="10.875" hidden="1" customWidth="1"/>
    <col min="39" max="39" width="4.625" hidden="1" customWidth="1"/>
    <col min="40" max="40" width="3.625" style="31" customWidth="1"/>
    <col min="41" max="41" width="4.625" customWidth="1"/>
  </cols>
  <sheetData>
    <row r="1" spans="1:67" ht="19.5" customHeight="1">
      <c r="A1" s="8"/>
      <c r="B1" s="8"/>
      <c r="C1" s="8"/>
      <c r="D1" s="633" t="s">
        <v>18</v>
      </c>
      <c r="E1" s="633"/>
      <c r="F1" s="633"/>
      <c r="G1" s="633"/>
      <c r="H1" s="633"/>
      <c r="I1" s="633"/>
      <c r="J1" s="633"/>
      <c r="K1" s="5" t="s">
        <v>616</v>
      </c>
      <c r="L1" t="s">
        <v>468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67" ht="14.1" customHeight="1">
      <c r="A2" s="2" t="s">
        <v>14</v>
      </c>
      <c r="B2" s="1" t="s">
        <v>30</v>
      </c>
      <c r="C2" s="4" t="s">
        <v>1</v>
      </c>
      <c r="D2" s="639">
        <v>570</v>
      </c>
      <c r="E2" s="639"/>
      <c r="F2" s="28"/>
      <c r="G2" s="28"/>
      <c r="H2" s="28"/>
      <c r="I2" s="28"/>
      <c r="J2" s="29"/>
      <c r="K2" s="634" t="s">
        <v>504</v>
      </c>
      <c r="L2" s="635"/>
      <c r="M2" s="635"/>
      <c r="N2" s="635"/>
      <c r="O2" s="635"/>
      <c r="P2" s="635"/>
      <c r="Q2" s="635"/>
      <c r="R2" s="635"/>
      <c r="S2" s="635"/>
      <c r="T2" s="635"/>
      <c r="U2" s="635"/>
      <c r="V2" s="635"/>
      <c r="W2" s="635"/>
      <c r="X2" s="635"/>
      <c r="Y2" s="635"/>
      <c r="Z2" s="635"/>
      <c r="AA2" s="635"/>
      <c r="AB2" s="635"/>
      <c r="AC2" s="635"/>
      <c r="AD2" s="635"/>
      <c r="AE2" s="635"/>
      <c r="AF2" s="635"/>
      <c r="AG2" s="635"/>
      <c r="AH2" s="635"/>
      <c r="AI2" s="635"/>
      <c r="AJ2" s="635"/>
      <c r="AK2" s="635"/>
      <c r="AL2" s="635"/>
      <c r="AM2" s="635"/>
      <c r="AN2" s="635"/>
      <c r="AO2" s="635"/>
    </row>
    <row r="3" spans="1:67" s="12" customFormat="1" ht="14.1" customHeight="1">
      <c r="A3" s="636" t="s">
        <v>6</v>
      </c>
      <c r="B3" s="13"/>
      <c r="C3" s="17">
        <v>45593</v>
      </c>
      <c r="D3" s="17"/>
      <c r="E3" s="17"/>
      <c r="F3" s="17"/>
      <c r="G3" s="17"/>
      <c r="H3" s="27"/>
      <c r="I3" s="13" t="s">
        <v>73</v>
      </c>
      <c r="J3" s="13"/>
      <c r="K3" s="17">
        <f>C3+1</f>
        <v>45594</v>
      </c>
      <c r="L3" s="17"/>
      <c r="M3" s="17"/>
      <c r="N3" s="17"/>
      <c r="O3" s="17"/>
      <c r="P3" s="27"/>
      <c r="Q3" s="13" t="s">
        <v>74</v>
      </c>
      <c r="R3" s="120"/>
      <c r="S3" s="17">
        <f>C3+2</f>
        <v>45595</v>
      </c>
      <c r="T3" s="17"/>
      <c r="U3" s="17"/>
      <c r="V3" s="17"/>
      <c r="W3" s="17"/>
      <c r="X3" s="27"/>
      <c r="Y3" s="13" t="s">
        <v>75</v>
      </c>
      <c r="Z3" s="120"/>
      <c r="AA3" s="637">
        <f>C3+3</f>
        <v>45596</v>
      </c>
      <c r="AB3" s="637"/>
      <c r="AC3" s="17"/>
      <c r="AD3" s="17"/>
      <c r="AE3" s="17"/>
      <c r="AF3" s="27"/>
      <c r="AG3" s="13" t="s">
        <v>76</v>
      </c>
      <c r="AH3" s="120"/>
      <c r="AI3" s="637">
        <f>C3+4</f>
        <v>45597</v>
      </c>
      <c r="AJ3" s="637"/>
      <c r="AK3" s="17"/>
      <c r="AL3" s="17"/>
      <c r="AM3" s="17"/>
      <c r="AN3" s="27"/>
      <c r="AO3" s="13" t="s">
        <v>77</v>
      </c>
    </row>
    <row r="4" spans="1:67" s="12" customFormat="1" ht="14.1" customHeight="1">
      <c r="A4" s="636"/>
      <c r="B4" s="13" t="s">
        <v>11</v>
      </c>
      <c r="C4" s="13" t="s">
        <v>12</v>
      </c>
      <c r="D4" s="13" t="s">
        <v>15</v>
      </c>
      <c r="E4" s="13" t="s">
        <v>32</v>
      </c>
      <c r="F4" s="13" t="s">
        <v>33</v>
      </c>
      <c r="G4" s="13" t="s">
        <v>36</v>
      </c>
      <c r="H4" s="27" t="s">
        <v>31</v>
      </c>
      <c r="I4" s="13" t="s">
        <v>55</v>
      </c>
      <c r="J4" s="13" t="s">
        <v>11</v>
      </c>
      <c r="K4" s="13" t="s">
        <v>12</v>
      </c>
      <c r="L4" s="13" t="s">
        <v>15</v>
      </c>
      <c r="M4" s="13" t="s">
        <v>32</v>
      </c>
      <c r="N4" s="13" t="s">
        <v>33</v>
      </c>
      <c r="O4" s="13" t="s">
        <v>36</v>
      </c>
      <c r="P4" s="27" t="s">
        <v>31</v>
      </c>
      <c r="Q4" s="13" t="s">
        <v>55</v>
      </c>
      <c r="R4" s="120" t="s">
        <v>11</v>
      </c>
      <c r="S4" s="13" t="s">
        <v>12</v>
      </c>
      <c r="T4" s="13" t="s">
        <v>15</v>
      </c>
      <c r="U4" s="13" t="s">
        <v>32</v>
      </c>
      <c r="V4" s="13" t="s">
        <v>33</v>
      </c>
      <c r="W4" s="13" t="s">
        <v>36</v>
      </c>
      <c r="X4" s="27" t="s">
        <v>31</v>
      </c>
      <c r="Y4" s="13" t="s">
        <v>55</v>
      </c>
      <c r="Z4" s="120" t="s">
        <v>11</v>
      </c>
      <c r="AA4" s="13" t="s">
        <v>12</v>
      </c>
      <c r="AB4" s="13" t="s">
        <v>15</v>
      </c>
      <c r="AC4" s="13" t="s">
        <v>32</v>
      </c>
      <c r="AD4" s="13" t="s">
        <v>33</v>
      </c>
      <c r="AE4" s="13" t="s">
        <v>36</v>
      </c>
      <c r="AF4" s="27" t="s">
        <v>31</v>
      </c>
      <c r="AG4" s="13" t="s">
        <v>55</v>
      </c>
      <c r="AH4" s="120" t="s">
        <v>11</v>
      </c>
      <c r="AI4" s="13" t="s">
        <v>12</v>
      </c>
      <c r="AJ4" s="13" t="s">
        <v>15</v>
      </c>
      <c r="AK4" s="13" t="s">
        <v>32</v>
      </c>
      <c r="AL4" s="13" t="s">
        <v>33</v>
      </c>
      <c r="AM4" s="13" t="s">
        <v>36</v>
      </c>
      <c r="AN4" s="27" t="s">
        <v>31</v>
      </c>
      <c r="AO4" s="13" t="s">
        <v>55</v>
      </c>
    </row>
    <row r="5" spans="1:67" s="12" customFormat="1" ht="14.1" customHeight="1">
      <c r="A5" s="638" t="s">
        <v>13</v>
      </c>
      <c r="B5" s="75"/>
      <c r="C5" s="117"/>
      <c r="D5" s="118"/>
      <c r="E5" s="69"/>
      <c r="F5" s="13"/>
      <c r="G5" s="13"/>
      <c r="H5" s="107"/>
      <c r="I5" s="131"/>
      <c r="J5" s="75"/>
      <c r="K5" s="117"/>
      <c r="L5" s="118"/>
      <c r="M5" s="69"/>
      <c r="N5" s="13"/>
      <c r="O5" s="13"/>
      <c r="P5" s="107"/>
      <c r="Q5" s="67"/>
      <c r="R5" s="75"/>
      <c r="S5" s="298"/>
      <c r="T5" s="233"/>
      <c r="U5" s="69"/>
      <c r="V5" s="13"/>
      <c r="W5" s="13"/>
      <c r="X5" s="107"/>
      <c r="Y5" s="131"/>
      <c r="Z5" s="75"/>
      <c r="AA5" s="117"/>
      <c r="AB5" s="118"/>
      <c r="AC5" s="69"/>
      <c r="AD5" s="13"/>
      <c r="AE5" s="13"/>
      <c r="AF5" s="107"/>
      <c r="AG5" s="67"/>
      <c r="AH5" s="75" t="s">
        <v>454</v>
      </c>
      <c r="AI5" s="117" t="s">
        <v>277</v>
      </c>
      <c r="AJ5" s="118">
        <v>75</v>
      </c>
      <c r="AK5" s="69">
        <f>AJ5/20</f>
        <v>3.75</v>
      </c>
      <c r="AL5" s="13"/>
      <c r="AM5" s="13"/>
      <c r="AN5" s="107">
        <f>(AJ5*$D$2)/1000</f>
        <v>42.75</v>
      </c>
      <c r="AO5" s="67"/>
      <c r="AR5" s="539"/>
      <c r="AS5" s="540"/>
      <c r="AT5" s="541"/>
      <c r="AU5" s="387"/>
      <c r="AV5" s="406"/>
      <c r="AW5" s="406"/>
      <c r="AX5" s="390"/>
      <c r="AY5" s="407"/>
      <c r="AZ5" s="539"/>
      <c r="BA5" s="542"/>
      <c r="BB5" s="543"/>
      <c r="BC5" s="387"/>
      <c r="BD5" s="406"/>
      <c r="BE5" s="406"/>
      <c r="BF5" s="390"/>
      <c r="BG5" s="407"/>
      <c r="BH5" s="539"/>
      <c r="BI5" s="542"/>
      <c r="BJ5" s="543"/>
      <c r="BK5" s="387"/>
      <c r="BL5" s="406"/>
      <c r="BM5" s="406"/>
      <c r="BN5" s="390"/>
      <c r="BO5" s="407"/>
    </row>
    <row r="6" spans="1:67" s="12" customFormat="1" ht="14.1" customHeight="1">
      <c r="A6" s="638"/>
      <c r="B6" s="68"/>
      <c r="C6" s="76"/>
      <c r="D6" s="77"/>
      <c r="E6" s="69"/>
      <c r="F6" s="69"/>
      <c r="G6" s="72"/>
      <c r="H6" s="111"/>
      <c r="I6" s="132"/>
      <c r="J6" s="68"/>
      <c r="K6" s="76"/>
      <c r="L6" s="77"/>
      <c r="M6" s="69"/>
      <c r="N6" s="69"/>
      <c r="O6" s="13"/>
      <c r="P6" s="107"/>
      <c r="Q6" s="111"/>
      <c r="R6" s="68"/>
      <c r="S6" s="76"/>
      <c r="T6" s="77"/>
      <c r="U6" s="69"/>
      <c r="V6" s="69"/>
      <c r="W6" s="72"/>
      <c r="X6" s="111"/>
      <c r="Y6" s="67"/>
      <c r="Z6" s="68"/>
      <c r="AA6" s="76"/>
      <c r="AB6" s="77"/>
      <c r="AC6" s="69"/>
      <c r="AD6" s="69"/>
      <c r="AE6" s="13"/>
      <c r="AF6" s="107"/>
      <c r="AG6" s="111"/>
      <c r="AH6" s="68" t="s">
        <v>78</v>
      </c>
      <c r="AI6" s="76" t="s">
        <v>456</v>
      </c>
      <c r="AJ6" s="77">
        <v>20</v>
      </c>
      <c r="AK6" s="69">
        <f>AJ6/20</f>
        <v>1</v>
      </c>
      <c r="AL6" s="69"/>
      <c r="AM6" s="13"/>
      <c r="AN6" s="107">
        <f>(AJ6*$D$2)/1000</f>
        <v>11.4</v>
      </c>
      <c r="AO6" s="132"/>
      <c r="AR6" s="544"/>
      <c r="AS6" s="545"/>
      <c r="AT6" s="546"/>
      <c r="AU6" s="387"/>
      <c r="AV6" s="387"/>
      <c r="AW6" s="389"/>
      <c r="AX6" s="410"/>
      <c r="AY6" s="407"/>
      <c r="AZ6" s="544"/>
      <c r="BA6" s="545"/>
      <c r="BB6" s="546"/>
      <c r="BC6" s="387"/>
      <c r="BD6" s="387"/>
      <c r="BE6" s="406"/>
      <c r="BF6" s="390"/>
      <c r="BG6" s="410"/>
      <c r="BH6" s="544"/>
      <c r="BI6" s="545"/>
      <c r="BJ6" s="546"/>
      <c r="BK6" s="387"/>
      <c r="BL6" s="387"/>
      <c r="BM6" s="389"/>
      <c r="BN6" s="390"/>
      <c r="BO6" s="410"/>
    </row>
    <row r="7" spans="1:67" s="12" customFormat="1" ht="14.1" customHeight="1">
      <c r="A7" s="638"/>
      <c r="B7" s="19"/>
      <c r="C7" s="6"/>
      <c r="D7" s="25"/>
      <c r="E7" s="13"/>
      <c r="F7" s="13"/>
      <c r="G7" s="13"/>
      <c r="H7" s="67"/>
      <c r="I7" s="132"/>
      <c r="J7" s="19"/>
      <c r="K7" s="6"/>
      <c r="L7" s="13"/>
      <c r="M7" s="13"/>
      <c r="N7" s="13"/>
      <c r="O7" s="13"/>
      <c r="P7" s="27"/>
      <c r="Q7" s="111"/>
      <c r="R7" s="19"/>
      <c r="S7" s="6"/>
      <c r="T7" s="25"/>
      <c r="U7" s="13"/>
      <c r="V7" s="13"/>
      <c r="W7" s="13"/>
      <c r="X7" s="67"/>
      <c r="Y7" s="67"/>
      <c r="Z7" s="19"/>
      <c r="AA7" s="6"/>
      <c r="AB7" s="13"/>
      <c r="AC7" s="13"/>
      <c r="AD7" s="13"/>
      <c r="AE7" s="13"/>
      <c r="AF7" s="27"/>
      <c r="AG7" s="111"/>
      <c r="AH7" s="19" t="s">
        <v>278</v>
      </c>
      <c r="AI7" s="6"/>
      <c r="AJ7" s="13"/>
      <c r="AK7" s="13"/>
      <c r="AL7" s="13"/>
      <c r="AM7" s="13"/>
      <c r="AN7" s="27"/>
      <c r="AO7" s="132"/>
      <c r="AR7" s="544"/>
      <c r="AS7" s="547"/>
      <c r="AT7" s="548"/>
      <c r="AU7" s="406"/>
      <c r="AV7" s="406"/>
      <c r="AW7" s="406"/>
      <c r="AX7" s="407"/>
      <c r="AY7" s="407"/>
      <c r="AZ7" s="544"/>
      <c r="BA7" s="547"/>
      <c r="BB7" s="406"/>
      <c r="BC7" s="406"/>
      <c r="BD7" s="406"/>
      <c r="BE7" s="406"/>
      <c r="BF7" s="521"/>
      <c r="BG7" s="410"/>
      <c r="BH7" s="544"/>
      <c r="BI7" s="547"/>
      <c r="BJ7" s="548"/>
      <c r="BK7" s="406"/>
      <c r="BL7" s="406"/>
      <c r="BM7" s="406"/>
      <c r="BN7" s="407"/>
      <c r="BO7" s="410"/>
    </row>
    <row r="8" spans="1:67" s="12" customFormat="1" ht="14.1" customHeight="1">
      <c r="A8" s="638" t="s">
        <v>2</v>
      </c>
      <c r="B8" s="84"/>
      <c r="C8" s="86"/>
      <c r="D8" s="90"/>
      <c r="E8" s="188"/>
      <c r="F8" s="93"/>
      <c r="G8" s="189"/>
      <c r="H8" s="107"/>
      <c r="I8" s="91"/>
      <c r="J8" s="274"/>
      <c r="K8" s="275"/>
      <c r="L8" s="90"/>
      <c r="M8" s="188"/>
      <c r="N8" s="93"/>
      <c r="O8" s="189"/>
      <c r="P8" s="107"/>
      <c r="Q8" s="91"/>
      <c r="R8" s="53"/>
      <c r="S8" s="86"/>
      <c r="T8" s="90"/>
      <c r="U8" s="190"/>
      <c r="V8" s="143"/>
      <c r="W8" s="183"/>
      <c r="X8" s="85"/>
      <c r="Y8" s="299"/>
      <c r="Z8" s="70"/>
      <c r="AA8" s="64"/>
      <c r="AB8" s="69"/>
      <c r="AC8" s="133"/>
      <c r="AD8" s="133"/>
      <c r="AE8" s="133"/>
      <c r="AF8" s="107"/>
      <c r="AG8" s="91"/>
      <c r="AH8" s="53" t="s">
        <v>208</v>
      </c>
      <c r="AI8" s="176" t="s">
        <v>579</v>
      </c>
      <c r="AJ8" s="90">
        <v>50</v>
      </c>
      <c r="AK8" s="190"/>
      <c r="AL8" s="577">
        <f>AJ8/35</f>
        <v>1.4285714285714286</v>
      </c>
      <c r="AM8" s="183"/>
      <c r="AN8" s="85">
        <f>(AJ8*$D$2)/1000</f>
        <v>28.5</v>
      </c>
      <c r="AO8" s="91"/>
      <c r="AR8" s="388"/>
      <c r="AS8" s="405"/>
      <c r="AT8" s="388"/>
      <c r="AU8" s="412"/>
      <c r="AV8" s="549"/>
      <c r="AW8" s="414"/>
      <c r="AX8" s="390"/>
      <c r="AY8" s="415"/>
      <c r="AZ8" s="387"/>
      <c r="BA8" s="423"/>
      <c r="BB8" s="387"/>
      <c r="BC8" s="388"/>
      <c r="BD8" s="388"/>
      <c r="BE8" s="388"/>
      <c r="BF8" s="390"/>
      <c r="BG8" s="415"/>
      <c r="BH8" s="389"/>
      <c r="BI8" s="550"/>
      <c r="BJ8" s="362"/>
      <c r="BK8" s="412"/>
      <c r="BL8" s="551"/>
      <c r="BM8" s="414"/>
      <c r="BN8" s="390"/>
      <c r="BO8" s="415"/>
    </row>
    <row r="9" spans="1:67" s="12" customFormat="1" ht="14.1" customHeight="1">
      <c r="A9" s="638"/>
      <c r="B9" s="82"/>
      <c r="C9" s="86"/>
      <c r="D9" s="90"/>
      <c r="E9" s="133"/>
      <c r="F9" s="133"/>
      <c r="G9" s="148"/>
      <c r="H9" s="107"/>
      <c r="I9" s="88"/>
      <c r="J9" s="274"/>
      <c r="K9" s="86"/>
      <c r="L9" s="90"/>
      <c r="M9" s="133"/>
      <c r="N9" s="133"/>
      <c r="O9" s="87"/>
      <c r="P9" s="107"/>
      <c r="Q9" s="88"/>
      <c r="R9" s="94"/>
      <c r="S9" s="86"/>
      <c r="T9" s="90"/>
      <c r="U9" s="150"/>
      <c r="V9" s="148"/>
      <c r="W9" s="141"/>
      <c r="X9" s="85"/>
      <c r="Y9" s="88"/>
      <c r="Z9" s="71"/>
      <c r="AA9" s="64"/>
      <c r="AB9" s="69"/>
      <c r="AC9" s="57"/>
      <c r="AD9" s="133"/>
      <c r="AE9" s="89"/>
      <c r="AF9" s="134"/>
      <c r="AG9" s="88"/>
      <c r="AH9" s="94" t="s">
        <v>209</v>
      </c>
      <c r="AI9" s="176" t="s">
        <v>369</v>
      </c>
      <c r="AJ9" s="90">
        <v>3</v>
      </c>
      <c r="AK9" s="150"/>
      <c r="AL9" s="313"/>
      <c r="AM9" s="141">
        <f>AJ9/100</f>
        <v>0.03</v>
      </c>
      <c r="AN9" s="107">
        <f>(AJ9*$D$2)/1000</f>
        <v>1.71</v>
      </c>
      <c r="AO9" s="88"/>
      <c r="AR9" s="388"/>
      <c r="AS9" s="405"/>
      <c r="AT9" s="388"/>
      <c r="AU9" s="416"/>
      <c r="AV9" s="362"/>
      <c r="AW9" s="362"/>
      <c r="AX9" s="390"/>
      <c r="AY9" s="418"/>
      <c r="AZ9" s="387"/>
      <c r="BA9" s="423"/>
      <c r="BB9" s="387"/>
      <c r="BC9" s="430"/>
      <c r="BD9" s="388"/>
      <c r="BE9" s="362"/>
      <c r="BF9" s="422"/>
      <c r="BG9" s="418"/>
      <c r="BH9" s="389"/>
      <c r="BI9" s="519"/>
      <c r="BJ9" s="362"/>
      <c r="BK9" s="416"/>
      <c r="BL9" s="362"/>
      <c r="BM9" s="362"/>
      <c r="BN9" s="390"/>
      <c r="BO9" s="418"/>
    </row>
    <row r="10" spans="1:67" s="12" customFormat="1" ht="14.1" customHeight="1">
      <c r="A10" s="638"/>
      <c r="B10" s="82"/>
      <c r="C10" s="86"/>
      <c r="D10" s="90"/>
      <c r="E10" s="133"/>
      <c r="F10" s="133"/>
      <c r="G10" s="87"/>
      <c r="H10" s="107"/>
      <c r="I10" s="88"/>
      <c r="J10" s="274"/>
      <c r="K10" s="213"/>
      <c r="L10" s="57"/>
      <c r="M10" s="57"/>
      <c r="N10" s="57"/>
      <c r="O10" s="87"/>
      <c r="P10" s="107"/>
      <c r="Q10" s="88"/>
      <c r="R10" s="94"/>
      <c r="S10" s="86"/>
      <c r="T10" s="174"/>
      <c r="U10" s="93"/>
      <c r="V10" s="93"/>
      <c r="W10" s="141"/>
      <c r="X10" s="85"/>
      <c r="Y10" s="191"/>
      <c r="Z10" s="71"/>
      <c r="AA10" s="64"/>
      <c r="AB10" s="69"/>
      <c r="AC10" s="57"/>
      <c r="AD10" s="133"/>
      <c r="AE10" s="89"/>
      <c r="AF10" s="134"/>
      <c r="AG10" s="191"/>
      <c r="AH10" s="94" t="s">
        <v>120</v>
      </c>
      <c r="AI10" s="176" t="s">
        <v>375</v>
      </c>
      <c r="AJ10" s="90">
        <v>2</v>
      </c>
      <c r="AK10" s="318"/>
      <c r="AL10" s="324"/>
      <c r="AM10" s="141"/>
      <c r="AN10" s="107">
        <f>(AJ10*$D$2)/1000</f>
        <v>1.1399999999999999</v>
      </c>
      <c r="AO10" s="191"/>
      <c r="AR10" s="388"/>
      <c r="AS10" s="405"/>
      <c r="AT10" s="433"/>
      <c r="AU10" s="388"/>
      <c r="AV10" s="388"/>
      <c r="AW10" s="362"/>
      <c r="AX10" s="390"/>
      <c r="AY10" s="418"/>
      <c r="AZ10" s="387"/>
      <c r="BA10" s="423"/>
      <c r="BB10" s="387"/>
      <c r="BC10" s="430"/>
      <c r="BD10" s="388"/>
      <c r="BE10" s="362"/>
      <c r="BF10" s="422"/>
      <c r="BG10" s="418"/>
      <c r="BH10" s="389"/>
      <c r="BI10" s="405"/>
      <c r="BJ10" s="362"/>
      <c r="BK10" s="362"/>
      <c r="BL10" s="362"/>
      <c r="BM10" s="362"/>
      <c r="BN10" s="390"/>
      <c r="BO10" s="418"/>
    </row>
    <row r="11" spans="1:67" s="12" customFormat="1" ht="14.1" customHeight="1">
      <c r="A11" s="638"/>
      <c r="B11" s="82"/>
      <c r="C11" s="86"/>
      <c r="D11" s="90"/>
      <c r="E11" s="133"/>
      <c r="F11" s="133"/>
      <c r="G11" s="148"/>
      <c r="H11" s="107"/>
      <c r="I11" s="88"/>
      <c r="J11" s="335"/>
      <c r="K11" s="213"/>
      <c r="L11" s="57"/>
      <c r="M11" s="57"/>
      <c r="N11" s="57"/>
      <c r="O11" s="87"/>
      <c r="P11" s="107"/>
      <c r="Q11" s="88"/>
      <c r="R11" s="94"/>
      <c r="S11" s="86"/>
      <c r="T11" s="175"/>
      <c r="U11" s="93"/>
      <c r="V11" s="93"/>
      <c r="W11" s="183"/>
      <c r="X11" s="85"/>
      <c r="Y11" s="91"/>
      <c r="Z11" s="71"/>
      <c r="AA11" s="64"/>
      <c r="AB11" s="69"/>
      <c r="AC11" s="133"/>
      <c r="AD11" s="57"/>
      <c r="AE11" s="89"/>
      <c r="AF11" s="134"/>
      <c r="AG11" s="88"/>
      <c r="AH11" s="94" t="s">
        <v>320</v>
      </c>
      <c r="AI11" s="176" t="s">
        <v>157</v>
      </c>
      <c r="AJ11" s="90">
        <v>40</v>
      </c>
      <c r="AK11" s="93"/>
      <c r="AL11" s="315"/>
      <c r="AM11" s="141">
        <f>AJ11/100</f>
        <v>0.4</v>
      </c>
      <c r="AN11" s="107">
        <f>(AJ11*$D$2)/1000</f>
        <v>22.8</v>
      </c>
      <c r="AO11" s="88"/>
      <c r="AR11" s="388"/>
      <c r="AS11" s="405"/>
      <c r="AT11" s="552"/>
      <c r="AU11" s="388"/>
      <c r="AV11" s="388"/>
      <c r="AW11" s="414"/>
      <c r="AX11" s="390"/>
      <c r="AY11" s="415"/>
      <c r="AZ11" s="387"/>
      <c r="BA11" s="423"/>
      <c r="BB11" s="387"/>
      <c r="BC11" s="388"/>
      <c r="BD11" s="430"/>
      <c r="BE11" s="362"/>
      <c r="BF11" s="422"/>
      <c r="BG11" s="418"/>
      <c r="BH11" s="389"/>
      <c r="BI11" s="519"/>
      <c r="BJ11" s="362"/>
      <c r="BK11" s="362"/>
      <c r="BL11" s="362"/>
      <c r="BM11" s="362"/>
      <c r="BN11" s="390"/>
      <c r="BO11" s="418"/>
    </row>
    <row r="12" spans="1:67" s="12" customFormat="1" ht="14.1" customHeight="1">
      <c r="A12" s="638"/>
      <c r="B12" s="82"/>
      <c r="C12" s="86"/>
      <c r="D12" s="90"/>
      <c r="E12" s="90"/>
      <c r="F12" s="90"/>
      <c r="G12" s="87"/>
      <c r="H12" s="107"/>
      <c r="I12" s="88"/>
      <c r="J12" s="284"/>
      <c r="K12" s="86"/>
      <c r="L12" s="90"/>
      <c r="M12" s="93"/>
      <c r="N12" s="93"/>
      <c r="O12" s="193"/>
      <c r="P12" s="107"/>
      <c r="Q12" s="88"/>
      <c r="R12" s="94"/>
      <c r="S12" s="86"/>
      <c r="T12" s="174"/>
      <c r="U12" s="93"/>
      <c r="V12" s="93"/>
      <c r="W12" s="183"/>
      <c r="X12" s="85"/>
      <c r="Y12" s="88"/>
      <c r="Z12" s="103"/>
      <c r="AA12" s="357"/>
      <c r="AB12" s="69"/>
      <c r="AC12" s="90"/>
      <c r="AD12" s="90"/>
      <c r="AE12" s="89"/>
      <c r="AF12" s="134"/>
      <c r="AG12" s="88"/>
      <c r="AH12" s="194" t="s">
        <v>118</v>
      </c>
      <c r="AI12" s="86"/>
      <c r="AJ12" s="90"/>
      <c r="AK12" s="133"/>
      <c r="AL12" s="309"/>
      <c r="AM12" s="133"/>
      <c r="AN12" s="107"/>
      <c r="AO12" s="88"/>
      <c r="AR12" s="388"/>
      <c r="AS12" s="405"/>
      <c r="AT12" s="433"/>
      <c r="AU12" s="388"/>
      <c r="AV12" s="388"/>
      <c r="AW12" s="414"/>
      <c r="AX12" s="390"/>
      <c r="AY12" s="418"/>
      <c r="AZ12" s="428"/>
      <c r="BA12" s="553"/>
      <c r="BB12" s="387"/>
      <c r="BC12" s="388"/>
      <c r="BD12" s="388"/>
      <c r="BE12" s="362"/>
      <c r="BF12" s="422"/>
      <c r="BG12" s="418"/>
      <c r="BH12" s="554"/>
      <c r="BI12" s="519"/>
      <c r="BJ12" s="362"/>
      <c r="BK12" s="362"/>
      <c r="BL12" s="362"/>
      <c r="BM12" s="362"/>
      <c r="BN12" s="390"/>
      <c r="BO12" s="418"/>
    </row>
    <row r="13" spans="1:67" s="12" customFormat="1" ht="14.1" customHeight="1">
      <c r="A13" s="638"/>
      <c r="B13" s="172"/>
      <c r="C13" s="86"/>
      <c r="D13" s="57"/>
      <c r="E13" s="90"/>
      <c r="F13" s="90"/>
      <c r="G13" s="90"/>
      <c r="H13" s="100"/>
      <c r="I13" s="88"/>
      <c r="J13" s="285"/>
      <c r="K13" s="176"/>
      <c r="L13" s="157"/>
      <c r="M13" s="90"/>
      <c r="N13" s="90"/>
      <c r="O13" s="89"/>
      <c r="P13" s="100"/>
      <c r="Q13" s="88"/>
      <c r="R13" s="103"/>
      <c r="S13" s="86"/>
      <c r="T13" s="300"/>
      <c r="U13" s="93"/>
      <c r="V13" s="93"/>
      <c r="W13" s="183"/>
      <c r="X13" s="85"/>
      <c r="Y13" s="88"/>
      <c r="Z13" s="103"/>
      <c r="AA13" s="156"/>
      <c r="AB13" s="174"/>
      <c r="AC13" s="109"/>
      <c r="AD13" s="133"/>
      <c r="AE13" s="89"/>
      <c r="AF13" s="134"/>
      <c r="AG13" s="88"/>
      <c r="AH13" s="205"/>
      <c r="AI13" s="206"/>
      <c r="AJ13" s="207"/>
      <c r="AK13" s="90"/>
      <c r="AL13" s="90"/>
      <c r="AM13" s="90"/>
      <c r="AN13" s="100"/>
      <c r="AO13" s="88"/>
      <c r="AR13" s="428"/>
      <c r="AS13" s="405"/>
      <c r="AT13" s="555"/>
      <c r="AU13" s="388"/>
      <c r="AV13" s="388"/>
      <c r="AW13" s="414"/>
      <c r="AX13" s="390"/>
      <c r="AY13" s="418"/>
      <c r="AZ13" s="428"/>
      <c r="BA13" s="527"/>
      <c r="BB13" s="433"/>
      <c r="BC13" s="528"/>
      <c r="BD13" s="388"/>
      <c r="BE13" s="362"/>
      <c r="BF13" s="422"/>
      <c r="BG13" s="418"/>
      <c r="BH13" s="556"/>
      <c r="BI13" s="557"/>
      <c r="BJ13" s="558"/>
      <c r="BK13" s="388"/>
      <c r="BL13" s="388"/>
      <c r="BM13" s="388"/>
      <c r="BN13" s="422"/>
      <c r="BO13" s="418"/>
    </row>
    <row r="14" spans="1:67" s="12" customFormat="1" ht="14.1" customHeight="1">
      <c r="A14" s="638"/>
      <c r="B14" s="14"/>
      <c r="C14" s="151"/>
      <c r="D14" s="90"/>
      <c r="E14" s="208"/>
      <c r="F14" s="104"/>
      <c r="G14" s="104"/>
      <c r="H14" s="100"/>
      <c r="I14" s="209"/>
      <c r="J14" s="335"/>
      <c r="K14" s="86"/>
      <c r="L14" s="105"/>
      <c r="M14" s="90"/>
      <c r="N14" s="90"/>
      <c r="O14" s="90"/>
      <c r="P14" s="100"/>
      <c r="Q14" s="88"/>
      <c r="R14" s="179"/>
      <c r="S14" s="86"/>
      <c r="T14" s="54"/>
      <c r="U14" s="177"/>
      <c r="V14" s="196"/>
      <c r="W14" s="89"/>
      <c r="X14" s="85"/>
      <c r="Y14" s="88"/>
      <c r="Z14" s="197"/>
      <c r="AA14" s="86"/>
      <c r="AB14" s="90"/>
      <c r="AC14" s="108"/>
      <c r="AD14" s="108"/>
      <c r="AE14" s="108"/>
      <c r="AF14" s="100"/>
      <c r="AG14" s="88"/>
      <c r="AH14" s="197"/>
      <c r="AI14" s="86"/>
      <c r="AJ14" s="90"/>
      <c r="AK14" s="108"/>
      <c r="AL14" s="108"/>
      <c r="AM14" s="108"/>
      <c r="AN14" s="100"/>
      <c r="AO14" s="88"/>
      <c r="AR14" s="421"/>
      <c r="AS14" s="405"/>
      <c r="AT14" s="424"/>
      <c r="AU14" s="424"/>
      <c r="AV14" s="559"/>
      <c r="AW14" s="362"/>
      <c r="AX14" s="390"/>
      <c r="AY14" s="418"/>
      <c r="AZ14" s="421"/>
      <c r="BA14" s="405"/>
      <c r="BB14" s="388"/>
      <c r="BC14" s="559"/>
      <c r="BD14" s="559"/>
      <c r="BE14" s="559"/>
      <c r="BF14" s="422"/>
      <c r="BG14" s="418"/>
      <c r="BH14" s="421"/>
      <c r="BI14" s="405"/>
      <c r="BJ14" s="388"/>
      <c r="BK14" s="559"/>
      <c r="BL14" s="559"/>
      <c r="BM14" s="559"/>
      <c r="BN14" s="422"/>
      <c r="BO14" s="418"/>
    </row>
    <row r="15" spans="1:67" s="12" customFormat="1" ht="14.1" customHeight="1">
      <c r="A15" s="638" t="s">
        <v>3</v>
      </c>
      <c r="B15" s="70"/>
      <c r="C15" s="86"/>
      <c r="D15" s="89"/>
      <c r="E15" s="133"/>
      <c r="F15" s="148"/>
      <c r="G15" s="89"/>
      <c r="H15" s="107"/>
      <c r="I15" s="91"/>
      <c r="J15" s="169"/>
      <c r="K15" s="86"/>
      <c r="L15" s="54"/>
      <c r="M15" s="150"/>
      <c r="N15" s="148"/>
      <c r="O15" s="93"/>
      <c r="P15" s="107"/>
      <c r="Q15" s="91"/>
      <c r="R15" s="93"/>
      <c r="S15" s="101"/>
      <c r="T15" s="89"/>
      <c r="U15" s="90"/>
      <c r="V15" s="90"/>
      <c r="W15" s="89"/>
      <c r="X15" s="85"/>
      <c r="Y15" s="88"/>
      <c r="Z15" s="289"/>
      <c r="AA15" s="86"/>
      <c r="AB15" s="174"/>
      <c r="AC15" s="267"/>
      <c r="AD15" s="159"/>
      <c r="AE15" s="89"/>
      <c r="AF15" s="27"/>
      <c r="AG15" s="88"/>
      <c r="AH15" s="71" t="s">
        <v>161</v>
      </c>
      <c r="AI15" s="73" t="s">
        <v>159</v>
      </c>
      <c r="AJ15" s="69">
        <v>40</v>
      </c>
      <c r="AK15" s="133"/>
      <c r="AL15" s="133">
        <f>AJ15/40</f>
        <v>1</v>
      </c>
      <c r="AM15" s="87"/>
      <c r="AN15" s="27">
        <f>(AJ15*$D$2)/1000</f>
        <v>22.8</v>
      </c>
      <c r="AO15" s="301"/>
      <c r="AR15" s="388"/>
      <c r="AS15" s="550"/>
      <c r="AT15" s="362"/>
      <c r="AU15" s="388"/>
      <c r="AV15" s="388"/>
      <c r="AW15" s="362"/>
      <c r="AX15" s="390"/>
      <c r="AY15" s="418"/>
      <c r="AZ15" s="432"/>
      <c r="BA15" s="405"/>
      <c r="BB15" s="433"/>
      <c r="BC15" s="560"/>
      <c r="BD15" s="362"/>
      <c r="BE15" s="362"/>
      <c r="BF15" s="521"/>
      <c r="BG15" s="418"/>
      <c r="BH15" s="387"/>
      <c r="BI15" s="534"/>
      <c r="BJ15" s="387"/>
      <c r="BK15" s="388"/>
      <c r="BL15" s="388"/>
      <c r="BM15" s="561"/>
      <c r="BN15" s="521"/>
      <c r="BO15" s="431"/>
    </row>
    <row r="16" spans="1:67" s="12" customFormat="1" ht="14.1" customHeight="1">
      <c r="A16" s="638"/>
      <c r="B16" s="71"/>
      <c r="C16" s="86"/>
      <c r="D16" s="89"/>
      <c r="E16" s="133"/>
      <c r="F16" s="133"/>
      <c r="G16" s="148"/>
      <c r="H16" s="107"/>
      <c r="I16" s="91"/>
      <c r="J16" s="160"/>
      <c r="K16" s="101"/>
      <c r="L16" s="89"/>
      <c r="M16" s="133"/>
      <c r="N16" s="133"/>
      <c r="O16" s="93"/>
      <c r="P16" s="107"/>
      <c r="Q16" s="88"/>
      <c r="R16" s="53"/>
      <c r="S16" s="86"/>
      <c r="T16" s="233"/>
      <c r="U16" s="190"/>
      <c r="V16" s="340"/>
      <c r="W16" s="183"/>
      <c r="X16" s="27"/>
      <c r="Y16" s="91"/>
      <c r="Z16" s="200"/>
      <c r="AA16" s="86"/>
      <c r="AB16" s="90"/>
      <c r="AC16" s="158"/>
      <c r="AD16" s="133"/>
      <c r="AE16" s="89"/>
      <c r="AF16" s="27"/>
      <c r="AG16" s="91"/>
      <c r="AH16" s="71" t="s">
        <v>163</v>
      </c>
      <c r="AI16" s="64" t="s">
        <v>160</v>
      </c>
      <c r="AJ16" s="69">
        <v>1</v>
      </c>
      <c r="AK16" s="133"/>
      <c r="AL16" s="133"/>
      <c r="AM16" s="87"/>
      <c r="AN16" s="27">
        <f>(AJ16*$D$2)/1000</f>
        <v>0.56999999999999995</v>
      </c>
      <c r="AO16" s="95"/>
      <c r="AR16" s="388"/>
      <c r="AS16" s="405"/>
      <c r="AT16" s="541"/>
      <c r="AU16" s="412"/>
      <c r="AV16" s="562"/>
      <c r="AW16" s="414"/>
      <c r="AX16" s="521"/>
      <c r="AY16" s="415"/>
      <c r="AZ16" s="432"/>
      <c r="BA16" s="405"/>
      <c r="BB16" s="388"/>
      <c r="BC16" s="563"/>
      <c r="BD16" s="388"/>
      <c r="BE16" s="362"/>
      <c r="BF16" s="521"/>
      <c r="BG16" s="415"/>
      <c r="BH16" s="387"/>
      <c r="BI16" s="423"/>
      <c r="BJ16" s="387"/>
      <c r="BK16" s="388"/>
      <c r="BL16" s="388"/>
      <c r="BM16" s="561"/>
      <c r="BN16" s="521"/>
      <c r="BO16" s="431"/>
    </row>
    <row r="17" spans="1:67" s="12" customFormat="1" ht="14.1" customHeight="1">
      <c r="A17" s="638"/>
      <c r="B17" s="71"/>
      <c r="C17" s="86"/>
      <c r="D17" s="89"/>
      <c r="E17" s="133"/>
      <c r="F17" s="133"/>
      <c r="G17" s="148"/>
      <c r="H17" s="107"/>
      <c r="I17" s="88"/>
      <c r="J17" s="160"/>
      <c r="K17" s="101"/>
      <c r="L17" s="89"/>
      <c r="M17" s="133"/>
      <c r="N17" s="133"/>
      <c r="O17" s="93"/>
      <c r="P17" s="107"/>
      <c r="Q17" s="88"/>
      <c r="R17" s="94"/>
      <c r="S17" s="86"/>
      <c r="T17" s="90"/>
      <c r="U17" s="150"/>
      <c r="V17" s="148"/>
      <c r="W17" s="141"/>
      <c r="X17" s="107"/>
      <c r="Y17" s="88"/>
      <c r="Z17" s="200"/>
      <c r="AA17" s="58"/>
      <c r="AB17" s="174"/>
      <c r="AC17" s="158"/>
      <c r="AD17" s="133"/>
      <c r="AE17" s="89"/>
      <c r="AF17" s="27"/>
      <c r="AG17" s="88"/>
      <c r="AH17" s="71" t="s">
        <v>165</v>
      </c>
      <c r="AI17" s="64" t="s">
        <v>162</v>
      </c>
      <c r="AJ17" s="69">
        <v>12</v>
      </c>
      <c r="AK17" s="133"/>
      <c r="AL17" s="141"/>
      <c r="AM17" s="133">
        <f>AJ17/100</f>
        <v>0.12</v>
      </c>
      <c r="AN17" s="27">
        <f>(AJ17*$D$2)/1000</f>
        <v>6.84</v>
      </c>
      <c r="AO17" s="95"/>
      <c r="AR17" s="388"/>
      <c r="AS17" s="405"/>
      <c r="AT17" s="388"/>
      <c r="AU17" s="416"/>
      <c r="AV17" s="362"/>
      <c r="AW17" s="362"/>
      <c r="AX17" s="390"/>
      <c r="AY17" s="418"/>
      <c r="AZ17" s="432"/>
      <c r="BA17" s="526"/>
      <c r="BB17" s="433"/>
      <c r="BC17" s="563"/>
      <c r="BD17" s="388"/>
      <c r="BE17" s="362"/>
      <c r="BF17" s="521"/>
      <c r="BG17" s="418"/>
      <c r="BH17" s="387"/>
      <c r="BI17" s="423"/>
      <c r="BJ17" s="387"/>
      <c r="BK17" s="388"/>
      <c r="BL17" s="362"/>
      <c r="BM17" s="388"/>
      <c r="BN17" s="521"/>
      <c r="BO17" s="431"/>
    </row>
    <row r="18" spans="1:67" s="12" customFormat="1" ht="14.1" customHeight="1">
      <c r="A18" s="638"/>
      <c r="B18" s="71"/>
      <c r="C18" s="86"/>
      <c r="D18" s="89"/>
      <c r="E18" s="133"/>
      <c r="F18" s="141"/>
      <c r="G18" s="89"/>
      <c r="H18" s="134"/>
      <c r="I18" s="88"/>
      <c r="J18" s="160"/>
      <c r="K18" s="101"/>
      <c r="L18" s="89"/>
      <c r="M18" s="133"/>
      <c r="N18" s="141"/>
      <c r="O18" s="93"/>
      <c r="P18" s="107"/>
      <c r="Q18" s="88"/>
      <c r="R18" s="94"/>
      <c r="S18" s="86"/>
      <c r="T18" s="90"/>
      <c r="U18" s="93"/>
      <c r="V18" s="93"/>
      <c r="W18" s="141"/>
      <c r="X18" s="107"/>
      <c r="Y18" s="191"/>
      <c r="Z18" s="270"/>
      <c r="AA18" s="58"/>
      <c r="AB18" s="174"/>
      <c r="AC18" s="177"/>
      <c r="AD18" s="133"/>
      <c r="AE18" s="89"/>
      <c r="AF18" s="27"/>
      <c r="AG18" s="88"/>
      <c r="AH18" s="71" t="s">
        <v>166</v>
      </c>
      <c r="AI18" s="64" t="s">
        <v>164</v>
      </c>
      <c r="AJ18" s="69">
        <v>2</v>
      </c>
      <c r="AK18" s="133"/>
      <c r="AL18" s="141"/>
      <c r="AM18" s="87"/>
      <c r="AN18" s="27">
        <f>(AJ18*$D$2)/1000</f>
        <v>1.1399999999999999</v>
      </c>
      <c r="AO18" s="88"/>
      <c r="AR18" s="388"/>
      <c r="AS18" s="405"/>
      <c r="AT18" s="388"/>
      <c r="AU18" s="388"/>
      <c r="AV18" s="388"/>
      <c r="AW18" s="362"/>
      <c r="AX18" s="390"/>
      <c r="AY18" s="418"/>
      <c r="AZ18" s="555"/>
      <c r="BA18" s="526"/>
      <c r="BB18" s="433"/>
      <c r="BC18" s="424"/>
      <c r="BD18" s="388"/>
      <c r="BE18" s="362"/>
      <c r="BF18" s="521"/>
      <c r="BG18" s="418"/>
      <c r="BH18" s="387"/>
      <c r="BI18" s="423"/>
      <c r="BJ18" s="387"/>
      <c r="BK18" s="388"/>
      <c r="BL18" s="362"/>
      <c r="BM18" s="561"/>
      <c r="BN18" s="521"/>
      <c r="BO18" s="418"/>
    </row>
    <row r="19" spans="1:67" s="12" customFormat="1" ht="14.1" customHeight="1">
      <c r="A19" s="638"/>
      <c r="B19" s="106"/>
      <c r="C19" s="86"/>
      <c r="D19" s="90"/>
      <c r="E19" s="143"/>
      <c r="F19" s="143"/>
      <c r="G19" s="183"/>
      <c r="H19" s="107"/>
      <c r="I19" s="91"/>
      <c r="J19" s="82"/>
      <c r="K19" s="64"/>
      <c r="L19" s="90"/>
      <c r="M19" s="143"/>
      <c r="N19" s="93"/>
      <c r="O19" s="183"/>
      <c r="P19" s="134"/>
      <c r="Q19" s="95"/>
      <c r="R19" s="94"/>
      <c r="S19" s="157"/>
      <c r="T19" s="90"/>
      <c r="U19" s="93"/>
      <c r="V19" s="93"/>
      <c r="W19" s="141"/>
      <c r="X19" s="107"/>
      <c r="Y19" s="88"/>
      <c r="Z19" s="103"/>
      <c r="AA19" s="86"/>
      <c r="AB19" s="90"/>
      <c r="AC19" s="150"/>
      <c r="AD19" s="148"/>
      <c r="AE19" s="89"/>
      <c r="AF19" s="134"/>
      <c r="AG19" s="88"/>
      <c r="AH19" s="229" t="s">
        <v>167</v>
      </c>
      <c r="AI19" s="302"/>
      <c r="AJ19" s="90"/>
      <c r="AK19" s="89"/>
      <c r="AL19" s="90"/>
      <c r="AM19" s="133"/>
      <c r="AN19" s="134"/>
      <c r="AO19" s="95"/>
      <c r="AR19" s="388"/>
      <c r="AS19" s="564"/>
      <c r="AT19" s="388"/>
      <c r="AU19" s="388"/>
      <c r="AV19" s="388"/>
      <c r="AW19" s="362"/>
      <c r="AX19" s="390"/>
      <c r="AY19" s="418"/>
      <c r="AZ19" s="428"/>
      <c r="BA19" s="405"/>
      <c r="BB19" s="388"/>
      <c r="BC19" s="416"/>
      <c r="BD19" s="362"/>
      <c r="BE19" s="362"/>
      <c r="BF19" s="422"/>
      <c r="BG19" s="418"/>
      <c r="BH19" s="554"/>
      <c r="BI19" s="565"/>
      <c r="BJ19" s="388"/>
      <c r="BK19" s="362"/>
      <c r="BL19" s="388"/>
      <c r="BM19" s="388"/>
      <c r="BN19" s="422"/>
      <c r="BO19" s="431"/>
    </row>
    <row r="20" spans="1:67" s="12" customFormat="1" ht="14.1" customHeight="1">
      <c r="A20" s="638"/>
      <c r="B20" s="93"/>
      <c r="C20" s="86"/>
      <c r="D20" s="184"/>
      <c r="E20" s="90"/>
      <c r="F20" s="90"/>
      <c r="G20" s="89"/>
      <c r="H20" s="85"/>
      <c r="I20" s="91"/>
      <c r="J20" s="241"/>
      <c r="K20" s="151"/>
      <c r="L20" s="90"/>
      <c r="M20" s="57"/>
      <c r="N20" s="57"/>
      <c r="O20" s="57"/>
      <c r="P20" s="100"/>
      <c r="Q20" s="88"/>
      <c r="R20" s="230"/>
      <c r="S20" s="99"/>
      <c r="T20" s="87"/>
      <c r="U20" s="133"/>
      <c r="V20" s="90"/>
      <c r="W20" s="141"/>
      <c r="X20" s="85"/>
      <c r="Y20" s="91"/>
      <c r="Z20" s="93"/>
      <c r="AA20" s="151"/>
      <c r="AB20" s="90"/>
      <c r="AC20" s="152"/>
      <c r="AD20" s="133"/>
      <c r="AE20" s="89"/>
      <c r="AF20" s="134"/>
      <c r="AG20" s="88"/>
      <c r="AH20" s="14"/>
      <c r="AI20" s="86"/>
      <c r="AJ20" s="90"/>
      <c r="AK20" s="90"/>
      <c r="AL20" s="90"/>
      <c r="AM20" s="89"/>
      <c r="AN20" s="100"/>
      <c r="AO20" s="88"/>
      <c r="AR20" s="566"/>
      <c r="AS20" s="567"/>
      <c r="AT20" s="561"/>
      <c r="AU20" s="388"/>
      <c r="AV20" s="388"/>
      <c r="AW20" s="362"/>
      <c r="AX20" s="390"/>
      <c r="AY20" s="415"/>
      <c r="AZ20" s="388"/>
      <c r="BA20" s="429"/>
      <c r="BB20" s="388"/>
      <c r="BC20" s="568"/>
      <c r="BD20" s="388"/>
      <c r="BE20" s="362"/>
      <c r="BF20" s="422"/>
      <c r="BG20" s="418"/>
      <c r="BH20" s="387"/>
      <c r="BI20" s="405"/>
      <c r="BJ20" s="388"/>
      <c r="BK20" s="388"/>
      <c r="BL20" s="388"/>
      <c r="BM20" s="362"/>
      <c r="BN20" s="422"/>
      <c r="BO20" s="418"/>
    </row>
    <row r="21" spans="1:67" s="12" customFormat="1" ht="14.1" customHeight="1">
      <c r="A21" s="649" t="s">
        <v>4</v>
      </c>
      <c r="B21" s="186"/>
      <c r="C21" s="173"/>
      <c r="D21" s="174"/>
      <c r="E21" s="57"/>
      <c r="F21" s="57"/>
      <c r="G21" s="89"/>
      <c r="H21" s="107"/>
      <c r="I21" s="91"/>
      <c r="J21" s="200"/>
      <c r="K21" s="173"/>
      <c r="L21" s="235"/>
      <c r="M21" s="93"/>
      <c r="N21" s="236"/>
      <c r="O21" s="141"/>
      <c r="P21" s="237"/>
      <c r="Q21" s="238"/>
      <c r="R21" s="186"/>
      <c r="S21" s="173"/>
      <c r="T21" s="174"/>
      <c r="U21" s="57"/>
      <c r="V21" s="57"/>
      <c r="W21" s="89"/>
      <c r="X21" s="107"/>
      <c r="Y21" s="91"/>
      <c r="Z21" s="186"/>
      <c r="AA21" s="173"/>
      <c r="AB21" s="174"/>
      <c r="AC21" s="57"/>
      <c r="AD21" s="57"/>
      <c r="AE21" s="89"/>
      <c r="AF21" s="107"/>
      <c r="AG21" s="91"/>
      <c r="AH21" s="186" t="s">
        <v>105</v>
      </c>
      <c r="AI21" s="173" t="s">
        <v>221</v>
      </c>
      <c r="AJ21" s="174">
        <v>75</v>
      </c>
      <c r="AK21" s="57"/>
      <c r="AL21" s="57"/>
      <c r="AM21" s="89">
        <f>AJ21/100</f>
        <v>0.75</v>
      </c>
      <c r="AN21" s="107">
        <f>(AJ21*$D$2)/1000</f>
        <v>42.75</v>
      </c>
      <c r="AO21" s="91"/>
      <c r="AR21" s="432"/>
      <c r="AS21" s="405"/>
      <c r="AT21" s="433"/>
      <c r="AU21" s="430"/>
      <c r="AV21" s="430"/>
      <c r="AW21" s="362"/>
      <c r="AX21" s="390"/>
      <c r="AY21" s="415"/>
      <c r="AZ21" s="432"/>
      <c r="BA21" s="405"/>
      <c r="BB21" s="433"/>
      <c r="BC21" s="430"/>
      <c r="BD21" s="430"/>
      <c r="BE21" s="362"/>
      <c r="BF21" s="390"/>
      <c r="BG21" s="415"/>
      <c r="BH21" s="432"/>
      <c r="BI21" s="405"/>
      <c r="BJ21" s="433"/>
      <c r="BK21" s="430"/>
      <c r="BL21" s="430"/>
      <c r="BM21" s="362"/>
      <c r="BN21" s="390"/>
      <c r="BO21" s="415"/>
    </row>
    <row r="22" spans="1:67" s="12" customFormat="1" ht="14.1" customHeight="1">
      <c r="A22" s="650"/>
      <c r="B22" s="186"/>
      <c r="C22" s="640"/>
      <c r="D22" s="90"/>
      <c r="E22" s="90"/>
      <c r="F22" s="90"/>
      <c r="G22" s="89"/>
      <c r="H22" s="100"/>
      <c r="I22" s="88"/>
      <c r="J22" s="200"/>
      <c r="K22" s="640"/>
      <c r="L22" s="90"/>
      <c r="M22" s="90"/>
      <c r="N22" s="90"/>
      <c r="O22" s="89"/>
      <c r="P22" s="100"/>
      <c r="Q22" s="88"/>
      <c r="R22" s="186"/>
      <c r="S22" s="640"/>
      <c r="T22" s="90"/>
      <c r="U22" s="90"/>
      <c r="V22" s="90"/>
      <c r="W22" s="89"/>
      <c r="X22" s="100"/>
      <c r="Y22" s="88"/>
      <c r="Z22" s="186"/>
      <c r="AA22" s="640"/>
      <c r="AB22" s="90"/>
      <c r="AC22" s="90"/>
      <c r="AD22" s="90"/>
      <c r="AE22" s="89"/>
      <c r="AF22" s="100"/>
      <c r="AG22" s="88"/>
      <c r="AH22" s="186" t="s">
        <v>107</v>
      </c>
      <c r="AI22" s="640" t="s">
        <v>108</v>
      </c>
      <c r="AJ22" s="90"/>
      <c r="AK22" s="90"/>
      <c r="AL22" s="90"/>
      <c r="AM22" s="89"/>
      <c r="AN22" s="100"/>
      <c r="AO22" s="88"/>
      <c r="AR22" s="432"/>
      <c r="AS22" s="629"/>
      <c r="AT22" s="388"/>
      <c r="AU22" s="388"/>
      <c r="AV22" s="388"/>
      <c r="AW22" s="362"/>
      <c r="AX22" s="422"/>
      <c r="AY22" s="418"/>
      <c r="AZ22" s="432"/>
      <c r="BA22" s="629"/>
      <c r="BB22" s="388"/>
      <c r="BC22" s="388"/>
      <c r="BD22" s="388"/>
      <c r="BE22" s="362"/>
      <c r="BF22" s="422"/>
      <c r="BG22" s="418"/>
      <c r="BH22" s="432"/>
      <c r="BI22" s="629"/>
      <c r="BJ22" s="388"/>
      <c r="BK22" s="388"/>
      <c r="BL22" s="388"/>
      <c r="BM22" s="362"/>
      <c r="BN22" s="422"/>
      <c r="BO22" s="418"/>
    </row>
    <row r="23" spans="1:67" s="12" customFormat="1" ht="14.1" customHeight="1">
      <c r="A23" s="650"/>
      <c r="B23" s="186"/>
      <c r="C23" s="641"/>
      <c r="D23" s="90"/>
      <c r="E23" s="90"/>
      <c r="F23" s="57"/>
      <c r="G23" s="89"/>
      <c r="H23" s="100"/>
      <c r="I23" s="88"/>
      <c r="J23" s="200"/>
      <c r="K23" s="641"/>
      <c r="L23" s="174"/>
      <c r="M23" s="90"/>
      <c r="N23" s="57"/>
      <c r="O23" s="89"/>
      <c r="P23" s="100"/>
      <c r="Q23" s="88"/>
      <c r="R23" s="186"/>
      <c r="S23" s="641"/>
      <c r="T23" s="90"/>
      <c r="U23" s="90"/>
      <c r="V23" s="57"/>
      <c r="W23" s="89"/>
      <c r="X23" s="100"/>
      <c r="Y23" s="88"/>
      <c r="Z23" s="186"/>
      <c r="AA23" s="641"/>
      <c r="AB23" s="90"/>
      <c r="AC23" s="90"/>
      <c r="AD23" s="57"/>
      <c r="AE23" s="89"/>
      <c r="AF23" s="100"/>
      <c r="AG23" s="88"/>
      <c r="AH23" s="186" t="s">
        <v>222</v>
      </c>
      <c r="AI23" s="641"/>
      <c r="AJ23" s="90"/>
      <c r="AK23" s="90"/>
      <c r="AL23" s="57"/>
      <c r="AM23" s="89"/>
      <c r="AN23" s="100"/>
      <c r="AO23" s="88"/>
      <c r="AR23" s="432"/>
      <c r="AS23" s="630"/>
      <c r="AT23" s="388"/>
      <c r="AU23" s="388"/>
      <c r="AV23" s="430"/>
      <c r="AW23" s="362"/>
      <c r="AX23" s="422"/>
      <c r="AY23" s="418"/>
      <c r="AZ23" s="432"/>
      <c r="BA23" s="630"/>
      <c r="BB23" s="388"/>
      <c r="BC23" s="388"/>
      <c r="BD23" s="430"/>
      <c r="BE23" s="362"/>
      <c r="BF23" s="422"/>
      <c r="BG23" s="418"/>
      <c r="BH23" s="432"/>
      <c r="BI23" s="630"/>
      <c r="BJ23" s="388"/>
      <c r="BK23" s="388"/>
      <c r="BL23" s="430"/>
      <c r="BM23" s="362"/>
      <c r="BN23" s="422"/>
      <c r="BO23" s="418"/>
    </row>
    <row r="24" spans="1:67" s="12" customFormat="1" ht="14.1" customHeight="1">
      <c r="A24" s="651"/>
      <c r="B24" s="187"/>
      <c r="C24" s="641"/>
      <c r="D24" s="90"/>
      <c r="E24" s="90"/>
      <c r="F24" s="90"/>
      <c r="G24" s="89"/>
      <c r="H24" s="100"/>
      <c r="I24" s="88"/>
      <c r="J24" s="93"/>
      <c r="K24" s="641"/>
      <c r="L24" s="90"/>
      <c r="M24" s="90"/>
      <c r="N24" s="90"/>
      <c r="O24" s="89"/>
      <c r="P24" s="100"/>
      <c r="Q24" s="88"/>
      <c r="R24" s="187"/>
      <c r="S24" s="641"/>
      <c r="T24" s="90"/>
      <c r="U24" s="90"/>
      <c r="V24" s="90"/>
      <c r="W24" s="89"/>
      <c r="X24" s="100"/>
      <c r="Y24" s="88"/>
      <c r="Z24" s="187"/>
      <c r="AA24" s="641"/>
      <c r="AB24" s="90"/>
      <c r="AC24" s="90"/>
      <c r="AD24" s="90"/>
      <c r="AE24" s="89"/>
      <c r="AF24" s="100"/>
      <c r="AG24" s="88"/>
      <c r="AH24" s="187" t="s">
        <v>111</v>
      </c>
      <c r="AI24" s="641"/>
      <c r="AJ24" s="90"/>
      <c r="AK24" s="90"/>
      <c r="AL24" s="90"/>
      <c r="AM24" s="89"/>
      <c r="AN24" s="100"/>
      <c r="AO24" s="88"/>
      <c r="AQ24" s="389"/>
      <c r="AR24" s="388"/>
      <c r="AS24" s="630"/>
      <c r="AT24" s="388"/>
      <c r="AU24" s="388"/>
      <c r="AV24" s="388"/>
      <c r="AW24" s="362"/>
      <c r="AX24" s="422"/>
      <c r="AY24" s="418"/>
      <c r="AZ24" s="388"/>
      <c r="BA24" s="630"/>
      <c r="BB24" s="388"/>
      <c r="BC24" s="388"/>
      <c r="BD24" s="388"/>
      <c r="BE24" s="362"/>
      <c r="BF24" s="422"/>
      <c r="BG24" s="418"/>
      <c r="BH24" s="388"/>
      <c r="BI24" s="630"/>
      <c r="BJ24" s="388"/>
      <c r="BK24" s="388"/>
      <c r="BL24" s="388"/>
      <c r="BM24" s="362"/>
      <c r="BN24" s="422"/>
      <c r="BO24" s="418"/>
    </row>
    <row r="25" spans="1:67" s="12" customFormat="1" ht="14.1" customHeight="1">
      <c r="A25" s="649" t="s">
        <v>0</v>
      </c>
      <c r="B25" s="227"/>
      <c r="C25" s="261"/>
      <c r="D25" s="72"/>
      <c r="E25" s="262"/>
      <c r="F25" s="89"/>
      <c r="G25" s="89"/>
      <c r="H25" s="134"/>
      <c r="I25" s="88"/>
      <c r="J25" s="227"/>
      <c r="K25" s="261"/>
      <c r="L25" s="72"/>
      <c r="M25" s="262"/>
      <c r="N25" s="89"/>
      <c r="O25" s="89"/>
      <c r="P25" s="134"/>
      <c r="Q25" s="88"/>
      <c r="R25" s="260"/>
      <c r="S25" s="261"/>
      <c r="T25" s="72"/>
      <c r="U25" s="262"/>
      <c r="V25" s="89"/>
      <c r="W25" s="89"/>
      <c r="X25" s="134"/>
      <c r="Y25" s="95"/>
      <c r="Z25" s="227"/>
      <c r="AA25" s="261"/>
      <c r="AB25" s="72"/>
      <c r="AC25" s="262"/>
      <c r="AD25" s="89"/>
      <c r="AE25" s="89"/>
      <c r="AF25" s="134"/>
      <c r="AG25" s="88"/>
      <c r="AH25" s="142" t="s">
        <v>605</v>
      </c>
      <c r="AI25" s="64" t="s">
        <v>142</v>
      </c>
      <c r="AJ25" s="90">
        <v>30</v>
      </c>
      <c r="AK25" s="66">
        <f>AJ25/85</f>
        <v>0.35294117647058826</v>
      </c>
      <c r="AL25" s="135"/>
      <c r="AM25" s="72">
        <f>AJ25/100</f>
        <v>0.3</v>
      </c>
      <c r="AN25" s="107">
        <f>(AJ25*$D$2)/1000</f>
        <v>17.100000000000001</v>
      </c>
      <c r="AO25" s="88"/>
      <c r="AQ25" s="389"/>
      <c r="AR25" s="389"/>
      <c r="AS25" s="518"/>
      <c r="AT25" s="389"/>
      <c r="AU25" s="362"/>
      <c r="AV25" s="362"/>
      <c r="AW25" s="362"/>
      <c r="AX25" s="422"/>
      <c r="AY25" s="431"/>
      <c r="AZ25" s="389"/>
      <c r="BA25" s="518"/>
      <c r="BB25" s="389"/>
      <c r="BC25" s="362"/>
      <c r="BD25" s="362"/>
      <c r="BE25" s="362"/>
      <c r="BF25" s="422"/>
      <c r="BG25" s="418"/>
      <c r="BH25" s="387"/>
      <c r="BI25" s="564"/>
      <c r="BJ25" s="362"/>
      <c r="BK25" s="430"/>
      <c r="BL25" s="430"/>
      <c r="BM25" s="362"/>
      <c r="BN25" s="390"/>
      <c r="BO25" s="418"/>
    </row>
    <row r="26" spans="1:67" s="12" customFormat="1" ht="14.1" customHeight="1">
      <c r="A26" s="650"/>
      <c r="B26" s="228"/>
      <c r="C26" s="18"/>
      <c r="D26" s="72"/>
      <c r="E26" s="148"/>
      <c r="F26" s="215"/>
      <c r="G26" s="89"/>
      <c r="H26" s="134"/>
      <c r="I26" s="95"/>
      <c r="J26" s="228"/>
      <c r="K26" s="18"/>
      <c r="L26" s="72"/>
      <c r="M26" s="148"/>
      <c r="N26" s="215"/>
      <c r="O26" s="89"/>
      <c r="P26" s="134"/>
      <c r="Q26" s="95"/>
      <c r="R26" s="263"/>
      <c r="S26" s="18"/>
      <c r="T26" s="72"/>
      <c r="U26" s="148"/>
      <c r="V26" s="215"/>
      <c r="W26" s="89"/>
      <c r="X26" s="134"/>
      <c r="Y26" s="95"/>
      <c r="Z26" s="228"/>
      <c r="AA26" s="18"/>
      <c r="AB26" s="72"/>
      <c r="AC26" s="148"/>
      <c r="AD26" s="215"/>
      <c r="AE26" s="89"/>
      <c r="AF26" s="134"/>
      <c r="AG26" s="91"/>
      <c r="AH26" s="65" t="s">
        <v>111</v>
      </c>
      <c r="AI26" s="73" t="s">
        <v>606</v>
      </c>
      <c r="AJ26" s="90">
        <v>14</v>
      </c>
      <c r="AK26" s="66"/>
      <c r="AL26" s="66">
        <f>AJ26/55</f>
        <v>0.25454545454545452</v>
      </c>
      <c r="AM26" s="72"/>
      <c r="AN26" s="107">
        <f>(AJ26*$D$2)/1000</f>
        <v>7.98</v>
      </c>
      <c r="AO26" s="95"/>
      <c r="AQ26" s="389"/>
      <c r="AR26" s="389"/>
      <c r="AS26" s="519"/>
      <c r="AT26" s="389"/>
      <c r="AU26" s="362"/>
      <c r="AV26" s="414"/>
      <c r="AW26" s="362"/>
      <c r="AX26" s="422"/>
      <c r="AY26" s="431"/>
      <c r="AZ26" s="389"/>
      <c r="BA26" s="519"/>
      <c r="BB26" s="389"/>
      <c r="BC26" s="362"/>
      <c r="BD26" s="414"/>
      <c r="BE26" s="362"/>
      <c r="BF26" s="422"/>
      <c r="BG26" s="415"/>
      <c r="BH26" s="387"/>
      <c r="BI26" s="405"/>
      <c r="BJ26" s="362"/>
      <c r="BK26" s="569"/>
      <c r="BL26" s="388"/>
      <c r="BM26" s="569"/>
      <c r="BN26" s="390"/>
      <c r="BO26" s="431"/>
    </row>
    <row r="27" spans="1:67" s="12" customFormat="1" ht="14.1" customHeight="1">
      <c r="A27" s="650"/>
      <c r="B27" s="228"/>
      <c r="C27" s="261"/>
      <c r="D27" s="72"/>
      <c r="E27" s="262"/>
      <c r="F27" s="89"/>
      <c r="G27" s="89"/>
      <c r="H27" s="134"/>
      <c r="I27" s="88"/>
      <c r="J27" s="228"/>
      <c r="K27" s="261"/>
      <c r="L27" s="72"/>
      <c r="M27" s="262"/>
      <c r="N27" s="89"/>
      <c r="O27" s="89"/>
      <c r="P27" s="134"/>
      <c r="Q27" s="88"/>
      <c r="R27" s="263"/>
      <c r="S27" s="261"/>
      <c r="T27" s="72"/>
      <c r="U27" s="141"/>
      <c r="V27" s="148"/>
      <c r="W27" s="89"/>
      <c r="X27" s="134"/>
      <c r="Y27" s="88"/>
      <c r="Z27" s="228"/>
      <c r="AA27" s="261"/>
      <c r="AB27" s="72"/>
      <c r="AC27" s="262"/>
      <c r="AD27" s="89"/>
      <c r="AE27" s="89"/>
      <c r="AF27" s="134"/>
      <c r="AG27" s="67"/>
      <c r="AH27" s="65" t="s">
        <v>607</v>
      </c>
      <c r="AI27" s="225" t="s">
        <v>608</v>
      </c>
      <c r="AJ27" s="90">
        <v>3</v>
      </c>
      <c r="AK27" s="66"/>
      <c r="AL27" s="135"/>
      <c r="AM27" s="72">
        <f>AJ27/100</f>
        <v>0.03</v>
      </c>
      <c r="AN27" s="107">
        <f>(AJ27*$D$2)/1000</f>
        <v>1.71</v>
      </c>
      <c r="AO27" s="88"/>
      <c r="AQ27" s="389"/>
      <c r="AR27" s="389"/>
      <c r="AS27" s="518"/>
      <c r="AT27" s="389"/>
      <c r="AU27" s="362"/>
      <c r="AV27" s="362"/>
      <c r="AW27" s="362"/>
      <c r="AX27" s="422"/>
      <c r="AY27" s="418"/>
      <c r="AZ27" s="389"/>
      <c r="BA27" s="518"/>
      <c r="BB27" s="389"/>
      <c r="BC27" s="362"/>
      <c r="BD27" s="362"/>
      <c r="BE27" s="362"/>
      <c r="BF27" s="422"/>
      <c r="BG27" s="407"/>
      <c r="BH27" s="387"/>
      <c r="BI27" s="564"/>
      <c r="BJ27" s="362"/>
      <c r="BK27" s="570"/>
      <c r="BL27" s="387"/>
      <c r="BM27" s="362"/>
      <c r="BN27" s="521"/>
      <c r="BO27" s="418"/>
    </row>
    <row r="28" spans="1:67" s="12" customFormat="1" ht="14.1" customHeight="1">
      <c r="A28" s="650"/>
      <c r="B28" s="263"/>
      <c r="C28" s="18"/>
      <c r="D28" s="89"/>
      <c r="E28" s="57"/>
      <c r="F28" s="148"/>
      <c r="G28" s="148"/>
      <c r="H28" s="134"/>
      <c r="I28" s="88"/>
      <c r="J28" s="263"/>
      <c r="K28" s="18"/>
      <c r="L28" s="89"/>
      <c r="M28" s="57"/>
      <c r="N28" s="148"/>
      <c r="O28" s="148"/>
      <c r="P28" s="134"/>
      <c r="Q28" s="88"/>
      <c r="R28" s="263"/>
      <c r="S28" s="18"/>
      <c r="T28" s="72"/>
      <c r="U28" s="57"/>
      <c r="V28" s="89"/>
      <c r="W28" s="89"/>
      <c r="X28" s="264"/>
      <c r="Y28" s="138"/>
      <c r="Z28" s="263"/>
      <c r="AA28" s="18"/>
      <c r="AB28" s="89"/>
      <c r="AC28" s="57"/>
      <c r="AD28" s="148"/>
      <c r="AE28" s="148"/>
      <c r="AF28" s="134"/>
      <c r="AG28" s="111"/>
      <c r="AH28" s="65" t="s">
        <v>609</v>
      </c>
      <c r="AI28" s="15"/>
      <c r="AJ28" s="90"/>
      <c r="AK28" s="66"/>
      <c r="AL28" s="135"/>
      <c r="AM28" s="72"/>
      <c r="AN28" s="79"/>
      <c r="AO28" s="88"/>
      <c r="AQ28" s="389"/>
      <c r="AR28" s="389"/>
      <c r="AS28" s="519"/>
      <c r="AT28" s="389"/>
      <c r="AU28" s="430"/>
      <c r="AV28" s="362"/>
      <c r="AW28" s="362"/>
      <c r="AX28" s="571"/>
      <c r="AY28" s="436"/>
      <c r="AZ28" s="389"/>
      <c r="BA28" s="519"/>
      <c r="BB28" s="362"/>
      <c r="BC28" s="430"/>
      <c r="BD28" s="362"/>
      <c r="BE28" s="362"/>
      <c r="BF28" s="422"/>
      <c r="BG28" s="410"/>
      <c r="BH28" s="387"/>
      <c r="BI28" s="423"/>
      <c r="BJ28" s="362"/>
      <c r="BK28" s="570"/>
      <c r="BL28" s="387"/>
      <c r="BM28" s="387"/>
      <c r="BN28" s="521"/>
      <c r="BO28" s="418"/>
    </row>
    <row r="29" spans="1:67" s="12" customFormat="1" ht="14.1" customHeight="1">
      <c r="A29" s="650"/>
      <c r="B29" s="263"/>
      <c r="C29" s="18"/>
      <c r="D29" s="89"/>
      <c r="E29" s="283"/>
      <c r="F29" s="283"/>
      <c r="G29" s="72"/>
      <c r="H29" s="79"/>
      <c r="I29" s="138"/>
      <c r="J29" s="263"/>
      <c r="K29" s="18"/>
      <c r="L29" s="89"/>
      <c r="M29" s="283"/>
      <c r="N29" s="283"/>
      <c r="O29" s="72"/>
      <c r="P29" s="79"/>
      <c r="Q29" s="138"/>
      <c r="R29" s="263"/>
      <c r="S29" s="18"/>
      <c r="T29" s="72"/>
      <c r="U29" s="265"/>
      <c r="V29" s="265"/>
      <c r="W29" s="265"/>
      <c r="X29" s="266"/>
      <c r="Y29" s="67"/>
      <c r="Z29" s="263"/>
      <c r="AA29" s="18"/>
      <c r="AB29" s="89"/>
      <c r="AC29" s="283"/>
      <c r="AD29" s="283"/>
      <c r="AE29" s="72"/>
      <c r="AF29" s="79"/>
      <c r="AG29" s="67"/>
      <c r="AH29" s="71" t="s">
        <v>117</v>
      </c>
      <c r="AI29" s="64"/>
      <c r="AJ29" s="90"/>
      <c r="AK29" s="136"/>
      <c r="AL29" s="66"/>
      <c r="AM29" s="72"/>
      <c r="AN29" s="79"/>
      <c r="AO29" s="138"/>
      <c r="AQ29" s="387"/>
      <c r="AR29" s="389"/>
      <c r="AS29" s="519"/>
      <c r="AT29" s="389"/>
      <c r="AU29" s="572"/>
      <c r="AV29" s="572"/>
      <c r="AW29" s="572"/>
      <c r="AX29" s="524"/>
      <c r="AY29" s="407"/>
      <c r="AZ29" s="389"/>
      <c r="BA29" s="519"/>
      <c r="BB29" s="362"/>
      <c r="BC29" s="520"/>
      <c r="BD29" s="520"/>
      <c r="BE29" s="389"/>
      <c r="BF29" s="521"/>
      <c r="BG29" s="407"/>
      <c r="BH29" s="387"/>
      <c r="BI29" s="405"/>
      <c r="BJ29" s="573"/>
      <c r="BK29" s="570"/>
      <c r="BL29" s="387"/>
      <c r="BM29" s="387"/>
      <c r="BN29" s="407"/>
      <c r="BO29" s="436"/>
    </row>
    <row r="30" spans="1:67" s="12" customFormat="1" ht="14.1" customHeight="1">
      <c r="A30" s="650"/>
      <c r="B30" s="201"/>
      <c r="C30" s="58"/>
      <c r="D30" s="135"/>
      <c r="E30" s="149"/>
      <c r="F30" s="149"/>
      <c r="G30" s="140"/>
      <c r="H30" s="79"/>
      <c r="I30" s="78"/>
      <c r="J30" s="71"/>
      <c r="K30" s="64"/>
      <c r="L30" s="69"/>
      <c r="M30" s="136"/>
      <c r="N30" s="66"/>
      <c r="O30" s="72"/>
      <c r="P30" s="79"/>
      <c r="Q30" s="67"/>
      <c r="R30" s="71"/>
      <c r="S30" s="64"/>
      <c r="T30" s="69"/>
      <c r="U30" s="136"/>
      <c r="V30" s="66"/>
      <c r="W30" s="72"/>
      <c r="X30" s="79"/>
      <c r="Y30" s="67"/>
      <c r="Z30" s="71"/>
      <c r="AA30" s="64"/>
      <c r="AB30" s="69"/>
      <c r="AC30" s="164"/>
      <c r="AD30" s="69"/>
      <c r="AE30" s="14"/>
      <c r="AF30" s="165"/>
      <c r="AG30" s="67"/>
      <c r="AH30" s="103" t="s">
        <v>72</v>
      </c>
      <c r="AI30" s="64"/>
      <c r="AJ30" s="69"/>
      <c r="AK30" s="63"/>
      <c r="AL30" s="69"/>
      <c r="AM30" s="72"/>
      <c r="AN30" s="27"/>
      <c r="AO30" s="67"/>
      <c r="AR30" s="387"/>
      <c r="AS30" s="423"/>
      <c r="AT30" s="387"/>
      <c r="AU30" s="574"/>
      <c r="AV30" s="387"/>
      <c r="AW30" s="389"/>
      <c r="AX30" s="521"/>
      <c r="AY30" s="407"/>
      <c r="AZ30" s="387"/>
      <c r="BA30" s="423"/>
      <c r="BB30" s="387"/>
      <c r="BC30" s="570"/>
      <c r="BD30" s="387"/>
      <c r="BE30" s="387"/>
      <c r="BF30" s="407"/>
      <c r="BG30" s="407"/>
      <c r="BH30" s="387"/>
      <c r="BI30" s="411"/>
      <c r="BJ30" s="362"/>
      <c r="BK30" s="575"/>
      <c r="BL30" s="387"/>
      <c r="BM30" s="389"/>
      <c r="BN30" s="410"/>
      <c r="BO30" s="407"/>
    </row>
    <row r="31" spans="1:67" s="12" customFormat="1" ht="14.1" customHeight="1">
      <c r="A31" s="651"/>
      <c r="B31" s="103"/>
      <c r="C31" s="59"/>
      <c r="D31" s="60"/>
      <c r="E31" s="23"/>
      <c r="F31" s="23"/>
      <c r="G31" s="72"/>
      <c r="H31" s="111"/>
      <c r="I31" s="112"/>
      <c r="J31" s="103"/>
      <c r="K31" s="59"/>
      <c r="L31" s="60"/>
      <c r="M31" s="23"/>
      <c r="N31" s="23"/>
      <c r="O31" s="72"/>
      <c r="P31" s="111"/>
      <c r="Q31" s="112"/>
      <c r="R31" s="103"/>
      <c r="S31" s="334"/>
      <c r="T31" s="333"/>
      <c r="U31" s="23"/>
      <c r="V31" s="23"/>
      <c r="W31" s="23"/>
      <c r="X31" s="26"/>
      <c r="Y31" s="112"/>
      <c r="Z31" s="103"/>
      <c r="AA31" s="59"/>
      <c r="AB31" s="60"/>
      <c r="AC31" s="23"/>
      <c r="AD31" s="23"/>
      <c r="AE31" s="72"/>
      <c r="AF31" s="111"/>
      <c r="AG31" s="112"/>
      <c r="AH31" s="103"/>
      <c r="AI31" s="59"/>
      <c r="AJ31" s="60"/>
      <c r="AK31" s="23"/>
      <c r="AL31" s="23"/>
      <c r="AM31" s="72"/>
      <c r="AN31" s="111"/>
      <c r="AO31" s="112"/>
      <c r="AR31" s="428"/>
      <c r="AS31" s="437"/>
      <c r="AT31" s="438"/>
      <c r="AU31" s="575"/>
      <c r="AV31" s="575"/>
      <c r="AW31" s="575"/>
      <c r="AX31" s="576"/>
      <c r="AY31" s="436"/>
      <c r="AZ31" s="428"/>
      <c r="BA31" s="522"/>
      <c r="BB31" s="523"/>
      <c r="BC31" s="575"/>
      <c r="BD31" s="575"/>
      <c r="BE31" s="389"/>
      <c r="BF31" s="410"/>
      <c r="BG31" s="436"/>
      <c r="BH31" s="428"/>
      <c r="BI31" s="522"/>
      <c r="BJ31" s="523"/>
      <c r="BK31" s="575"/>
      <c r="BL31" s="575"/>
      <c r="BM31" s="389"/>
      <c r="BN31" s="410"/>
      <c r="BO31" s="436"/>
    </row>
    <row r="32" spans="1:67" s="12" customFormat="1" ht="14.1" customHeight="1">
      <c r="A32" s="247"/>
      <c r="B32" s="74"/>
      <c r="C32" s="113" t="s">
        <v>61</v>
      </c>
      <c r="D32" s="114"/>
      <c r="E32" s="115"/>
      <c r="F32" s="115"/>
      <c r="G32" s="115"/>
      <c r="H32" s="619" t="s">
        <v>614</v>
      </c>
      <c r="I32" s="619" t="s">
        <v>615</v>
      </c>
      <c r="J32" s="74"/>
      <c r="K32" s="113" t="s">
        <v>56</v>
      </c>
      <c r="L32" s="124"/>
      <c r="M32" s="115"/>
      <c r="N32" s="115"/>
      <c r="O32" s="115"/>
      <c r="P32" s="619" t="s">
        <v>614</v>
      </c>
      <c r="Q32" s="619" t="s">
        <v>615</v>
      </c>
      <c r="R32" s="122"/>
      <c r="S32" s="113" t="s">
        <v>56</v>
      </c>
      <c r="T32" s="114"/>
      <c r="U32" s="115"/>
      <c r="V32" s="115"/>
      <c r="W32" s="115"/>
      <c r="X32" s="619" t="s">
        <v>614</v>
      </c>
      <c r="Y32" s="619" t="s">
        <v>615</v>
      </c>
      <c r="Z32" s="20"/>
      <c r="AA32" s="113" t="s">
        <v>56</v>
      </c>
      <c r="AB32" s="114"/>
      <c r="AC32" s="115"/>
      <c r="AD32" s="115"/>
      <c r="AE32" s="115"/>
      <c r="AF32" s="619" t="s">
        <v>614</v>
      </c>
      <c r="AG32" s="619" t="s">
        <v>615</v>
      </c>
      <c r="AH32" s="20"/>
      <c r="AI32" s="231" t="s">
        <v>56</v>
      </c>
      <c r="AJ32" s="161"/>
      <c r="AK32" s="232"/>
      <c r="AL32" s="232"/>
      <c r="AM32" s="232"/>
      <c r="AN32" s="619" t="s">
        <v>614</v>
      </c>
      <c r="AO32" s="619" t="s">
        <v>615</v>
      </c>
      <c r="AR32" s="441"/>
      <c r="AS32" s="442"/>
      <c r="AT32" s="439"/>
      <c r="AU32" s="443"/>
      <c r="AV32" s="443"/>
      <c r="AW32" s="443"/>
      <c r="AX32" s="439"/>
      <c r="AY32" s="440"/>
      <c r="AZ32" s="222"/>
      <c r="BA32" s="442"/>
      <c r="BB32" s="439"/>
      <c r="BC32" s="443"/>
      <c r="BD32" s="443"/>
      <c r="BE32" s="443"/>
      <c r="BF32" s="439"/>
      <c r="BG32" s="440"/>
      <c r="BH32" s="222"/>
      <c r="BI32" s="442"/>
      <c r="BJ32" s="439"/>
      <c r="BK32" s="443"/>
      <c r="BL32" s="443"/>
      <c r="BM32" s="443"/>
      <c r="BN32" s="439"/>
      <c r="BO32" s="440"/>
    </row>
    <row r="33" spans="1:67" s="12" customFormat="1" ht="14.1" customHeight="1">
      <c r="A33" s="644"/>
      <c r="B33" s="647" t="s">
        <v>62</v>
      </c>
      <c r="C33" s="37" t="s">
        <v>67</v>
      </c>
      <c r="D33" s="96"/>
      <c r="E33" s="116"/>
      <c r="F33" s="116"/>
      <c r="G33" s="116"/>
      <c r="H33" s="45">
        <v>0</v>
      </c>
      <c r="I33" s="46">
        <f>SUM(E5:E31)</f>
        <v>0</v>
      </c>
      <c r="J33" s="652" t="s">
        <v>57</v>
      </c>
      <c r="K33" s="37" t="s">
        <v>69</v>
      </c>
      <c r="L33" s="45"/>
      <c r="M33" s="125"/>
      <c r="N33" s="125"/>
      <c r="O33" s="125"/>
      <c r="P33" s="45">
        <v>0</v>
      </c>
      <c r="Q33" s="46">
        <f>SUM(M5:M31)</f>
        <v>0</v>
      </c>
      <c r="R33" s="642" t="s">
        <v>57</v>
      </c>
      <c r="S33" s="37" t="s">
        <v>69</v>
      </c>
      <c r="T33" s="45"/>
      <c r="U33" s="125"/>
      <c r="V33" s="125"/>
      <c r="W33" s="125"/>
      <c r="X33" s="45">
        <v>0</v>
      </c>
      <c r="Y33" s="46">
        <f>SUM(U5:U31)</f>
        <v>0</v>
      </c>
      <c r="Z33" s="642" t="s">
        <v>57</v>
      </c>
      <c r="AA33" s="37" t="s">
        <v>69</v>
      </c>
      <c r="AB33" s="45"/>
      <c r="AC33" s="125"/>
      <c r="AD33" s="125"/>
      <c r="AE33" s="125"/>
      <c r="AF33" s="45">
        <v>0</v>
      </c>
      <c r="AG33" s="46">
        <f>SUM(AC5:AC31)</f>
        <v>0</v>
      </c>
      <c r="AH33" s="642" t="s">
        <v>57</v>
      </c>
      <c r="AI33" s="37" t="s">
        <v>69</v>
      </c>
      <c r="AJ33" s="45"/>
      <c r="AK33" s="125"/>
      <c r="AL33" s="125"/>
      <c r="AM33" s="125"/>
      <c r="AN33" s="45">
        <v>4.5</v>
      </c>
      <c r="AO33" s="46">
        <f>SUM(AK5:AK31)</f>
        <v>5.1029411764705879</v>
      </c>
      <c r="AR33" s="631"/>
      <c r="AS33" s="445"/>
      <c r="AT33" s="446"/>
      <c r="AU33" s="447"/>
      <c r="AV33" s="447"/>
      <c r="AW33" s="447"/>
      <c r="AX33" s="444"/>
      <c r="AY33" s="448"/>
      <c r="AZ33" s="631"/>
      <c r="BA33" s="445"/>
      <c r="BB33" s="446"/>
      <c r="BC33" s="447"/>
      <c r="BD33" s="447"/>
      <c r="BE33" s="447"/>
      <c r="BF33" s="444"/>
      <c r="BG33" s="448"/>
      <c r="BH33" s="631"/>
      <c r="BI33" s="445"/>
      <c r="BJ33" s="446"/>
      <c r="BK33" s="447"/>
      <c r="BL33" s="447"/>
      <c r="BM33" s="447"/>
      <c r="BN33" s="444"/>
      <c r="BO33" s="448"/>
    </row>
    <row r="34" spans="1:67" s="16" customFormat="1" ht="14.1" customHeight="1">
      <c r="A34" s="645"/>
      <c r="B34" s="647"/>
      <c r="C34" s="38" t="s">
        <v>68</v>
      </c>
      <c r="D34" s="97"/>
      <c r="E34" s="116"/>
      <c r="F34" s="116"/>
      <c r="G34" s="116"/>
      <c r="H34" s="46">
        <v>0</v>
      </c>
      <c r="I34" s="46">
        <f>SUM(F5:F31)</f>
        <v>0</v>
      </c>
      <c r="J34" s="652"/>
      <c r="K34" s="38" t="s">
        <v>70</v>
      </c>
      <c r="L34" s="46"/>
      <c r="M34" s="125"/>
      <c r="N34" s="125"/>
      <c r="O34" s="125"/>
      <c r="P34" s="46">
        <v>0</v>
      </c>
      <c r="Q34" s="46">
        <f>SUM(N5:N31)</f>
        <v>0</v>
      </c>
      <c r="R34" s="642"/>
      <c r="S34" s="38" t="s">
        <v>70</v>
      </c>
      <c r="T34" s="46"/>
      <c r="U34" s="125"/>
      <c r="V34" s="125"/>
      <c r="W34" s="125"/>
      <c r="X34" s="46">
        <v>0</v>
      </c>
      <c r="Y34" s="46">
        <f>SUM(V5:V31)</f>
        <v>0</v>
      </c>
      <c r="Z34" s="642"/>
      <c r="AA34" s="38" t="s">
        <v>70</v>
      </c>
      <c r="AB34" s="46"/>
      <c r="AC34" s="125"/>
      <c r="AD34" s="125"/>
      <c r="AE34" s="125"/>
      <c r="AF34" s="46">
        <v>0</v>
      </c>
      <c r="AG34" s="46">
        <f>SUM(AD5:AD31)</f>
        <v>0</v>
      </c>
      <c r="AH34" s="642"/>
      <c r="AI34" s="38" t="s">
        <v>70</v>
      </c>
      <c r="AJ34" s="46"/>
      <c r="AK34" s="125"/>
      <c r="AL34" s="125"/>
      <c r="AM34" s="125"/>
      <c r="AN34" s="46">
        <v>2</v>
      </c>
      <c r="AO34" s="46">
        <f>SUM(AL5:AL31)</f>
        <v>2.6831168831168832</v>
      </c>
      <c r="AR34" s="631"/>
      <c r="AS34" s="449"/>
      <c r="AT34" s="448"/>
      <c r="AU34" s="447"/>
      <c r="AV34" s="447"/>
      <c r="AW34" s="447"/>
      <c r="AX34" s="444"/>
      <c r="AY34" s="448"/>
      <c r="AZ34" s="631"/>
      <c r="BA34" s="449"/>
      <c r="BB34" s="448"/>
      <c r="BC34" s="447"/>
      <c r="BD34" s="447"/>
      <c r="BE34" s="447"/>
      <c r="BF34" s="444"/>
      <c r="BG34" s="448"/>
      <c r="BH34" s="631"/>
      <c r="BI34" s="449"/>
      <c r="BJ34" s="448"/>
      <c r="BK34" s="447"/>
      <c r="BL34" s="447"/>
      <c r="BM34" s="447"/>
      <c r="BN34" s="444"/>
      <c r="BO34" s="448"/>
    </row>
    <row r="35" spans="1:67" s="16" customFormat="1" ht="14.1" customHeight="1">
      <c r="A35" s="645"/>
      <c r="B35" s="647"/>
      <c r="C35" s="39" t="s">
        <v>63</v>
      </c>
      <c r="D35" s="98"/>
      <c r="E35" s="96"/>
      <c r="F35" s="96"/>
      <c r="G35" s="96"/>
      <c r="H35" s="46">
        <f>I35</f>
        <v>0</v>
      </c>
      <c r="I35" s="46">
        <f>SUM(G7:G31)</f>
        <v>0</v>
      </c>
      <c r="J35" s="652"/>
      <c r="K35" s="39" t="s">
        <v>58</v>
      </c>
      <c r="L35" s="47"/>
      <c r="M35" s="45"/>
      <c r="N35" s="45"/>
      <c r="O35" s="45"/>
      <c r="P35" s="46">
        <f>Q35</f>
        <v>0</v>
      </c>
      <c r="Q35" s="46">
        <f>SUM(O7:O31)</f>
        <v>0</v>
      </c>
      <c r="R35" s="642"/>
      <c r="S35" s="39" t="s">
        <v>58</v>
      </c>
      <c r="T35" s="47"/>
      <c r="U35" s="45"/>
      <c r="V35" s="45"/>
      <c r="W35" s="45"/>
      <c r="X35" s="46">
        <f>Y35</f>
        <v>0</v>
      </c>
      <c r="Y35" s="46">
        <f>SUM(W7:W31)</f>
        <v>0</v>
      </c>
      <c r="Z35" s="642"/>
      <c r="AA35" s="39" t="s">
        <v>58</v>
      </c>
      <c r="AB35" s="47"/>
      <c r="AC35" s="45"/>
      <c r="AD35" s="45"/>
      <c r="AE35" s="45"/>
      <c r="AF35" s="46">
        <f>AG35</f>
        <v>0</v>
      </c>
      <c r="AG35" s="46">
        <f>SUM(AE7:AE31)</f>
        <v>0</v>
      </c>
      <c r="AH35" s="642"/>
      <c r="AI35" s="39" t="s">
        <v>58</v>
      </c>
      <c r="AJ35" s="47"/>
      <c r="AK35" s="45"/>
      <c r="AL35" s="45"/>
      <c r="AM35" s="45"/>
      <c r="AN35" s="46">
        <f>AO35</f>
        <v>1.6300000000000001</v>
      </c>
      <c r="AO35" s="46">
        <f>SUM(AM7:AM31)</f>
        <v>1.6300000000000001</v>
      </c>
      <c r="AR35" s="631"/>
      <c r="AS35" s="250"/>
      <c r="AT35" s="254"/>
      <c r="AU35" s="446"/>
      <c r="AV35" s="446"/>
      <c r="AW35" s="446"/>
      <c r="AX35" s="450"/>
      <c r="AY35" s="448"/>
      <c r="AZ35" s="631"/>
      <c r="BA35" s="250"/>
      <c r="BB35" s="254"/>
      <c r="BC35" s="446"/>
      <c r="BD35" s="446"/>
      <c r="BE35" s="446"/>
      <c r="BF35" s="450"/>
      <c r="BG35" s="448"/>
      <c r="BH35" s="631"/>
      <c r="BI35" s="250"/>
      <c r="BJ35" s="254"/>
      <c r="BK35" s="446"/>
      <c r="BL35" s="446"/>
      <c r="BM35" s="446"/>
      <c r="BN35" s="450"/>
      <c r="BO35" s="448"/>
    </row>
    <row r="36" spans="1:67" s="12" customFormat="1" ht="14.1" customHeight="1">
      <c r="A36" s="645"/>
      <c r="B36" s="647"/>
      <c r="C36" s="39" t="s">
        <v>64</v>
      </c>
      <c r="D36" s="98"/>
      <c r="E36" s="97"/>
      <c r="F36" s="97"/>
      <c r="G36" s="97"/>
      <c r="H36" s="46">
        <f>I36</f>
        <v>0</v>
      </c>
      <c r="I36" s="46">
        <v>0</v>
      </c>
      <c r="J36" s="652"/>
      <c r="K36" s="39" t="s">
        <v>129</v>
      </c>
      <c r="L36" s="47"/>
      <c r="M36" s="46"/>
      <c r="N36" s="46"/>
      <c r="O36" s="46"/>
      <c r="P36" s="46">
        <f>Q36</f>
        <v>0</v>
      </c>
      <c r="Q36" s="46">
        <v>0</v>
      </c>
      <c r="R36" s="642"/>
      <c r="S36" s="39" t="s">
        <v>59</v>
      </c>
      <c r="T36" s="47"/>
      <c r="U36" s="46"/>
      <c r="V36" s="46"/>
      <c r="W36" s="46"/>
      <c r="X36" s="46">
        <f>Y36</f>
        <v>0</v>
      </c>
      <c r="Y36" s="46">
        <v>0</v>
      </c>
      <c r="Z36" s="642"/>
      <c r="AA36" s="39" t="s">
        <v>59</v>
      </c>
      <c r="AB36" s="47"/>
      <c r="AC36" s="46"/>
      <c r="AD36" s="46"/>
      <c r="AE36" s="46"/>
      <c r="AF36" s="46">
        <f>AG36</f>
        <v>0</v>
      </c>
      <c r="AG36" s="46">
        <v>0</v>
      </c>
      <c r="AH36" s="642"/>
      <c r="AI36" s="39" t="s">
        <v>59</v>
      </c>
      <c r="AJ36" s="47"/>
      <c r="AK36" s="46"/>
      <c r="AL36" s="46"/>
      <c r="AM36" s="46"/>
      <c r="AN36" s="46">
        <f>AO36</f>
        <v>0</v>
      </c>
      <c r="AO36" s="46">
        <v>0</v>
      </c>
      <c r="AR36" s="631"/>
      <c r="AS36" s="250"/>
      <c r="AT36" s="254"/>
      <c r="AU36" s="448"/>
      <c r="AV36" s="448"/>
      <c r="AW36" s="448"/>
      <c r="AX36" s="255"/>
      <c r="AY36" s="448"/>
      <c r="AZ36" s="631"/>
      <c r="BA36" s="250"/>
      <c r="BB36" s="254"/>
      <c r="BC36" s="448"/>
      <c r="BD36" s="448"/>
      <c r="BE36" s="448"/>
      <c r="BF36" s="255"/>
      <c r="BG36" s="448"/>
      <c r="BH36" s="631"/>
      <c r="BI36" s="250"/>
      <c r="BJ36" s="254"/>
      <c r="BK36" s="448"/>
      <c r="BL36" s="448"/>
      <c r="BM36" s="448"/>
      <c r="BN36" s="255"/>
      <c r="BO36" s="448"/>
    </row>
    <row r="37" spans="1:67" s="12" customFormat="1" ht="14.1" customHeight="1">
      <c r="A37" s="645"/>
      <c r="B37" s="647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52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42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42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42"/>
      <c r="AI37" s="37" t="s">
        <v>66</v>
      </c>
      <c r="AJ37" s="47"/>
      <c r="AK37" s="47"/>
      <c r="AL37" s="47"/>
      <c r="AM37" s="47"/>
      <c r="AN37" s="46">
        <v>0</v>
      </c>
      <c r="AO37" s="46">
        <v>0</v>
      </c>
      <c r="AR37" s="631"/>
      <c r="AS37" s="445"/>
      <c r="AT37" s="254"/>
      <c r="AU37" s="254"/>
      <c r="AV37" s="254"/>
      <c r="AW37" s="254"/>
      <c r="AX37" s="254"/>
      <c r="AY37" s="448"/>
      <c r="AZ37" s="631"/>
      <c r="BA37" s="445"/>
      <c r="BB37" s="254"/>
      <c r="BC37" s="254"/>
      <c r="BD37" s="254"/>
      <c r="BE37" s="254"/>
      <c r="BF37" s="254"/>
      <c r="BG37" s="448"/>
      <c r="BH37" s="631"/>
      <c r="BI37" s="445"/>
      <c r="BJ37" s="254"/>
      <c r="BK37" s="254"/>
      <c r="BL37" s="254"/>
      <c r="BM37" s="254"/>
      <c r="BN37" s="254"/>
      <c r="BO37" s="448"/>
    </row>
    <row r="38" spans="1:67" s="12" customFormat="1" ht="14.1" customHeight="1">
      <c r="A38" s="645"/>
      <c r="B38" s="647"/>
      <c r="C38" s="37" t="s">
        <v>115</v>
      </c>
      <c r="D38" s="98"/>
      <c r="E38" s="98"/>
      <c r="F38" s="98"/>
      <c r="G38" s="98"/>
      <c r="H38" s="46">
        <v>0</v>
      </c>
      <c r="I38" s="46">
        <v>0</v>
      </c>
      <c r="J38" s="652"/>
      <c r="K38" s="37" t="s">
        <v>115</v>
      </c>
      <c r="L38" s="47"/>
      <c r="M38" s="47"/>
      <c r="N38" s="47"/>
      <c r="O38" s="47"/>
      <c r="P38" s="46">
        <v>0</v>
      </c>
      <c r="Q38" s="46">
        <v>0</v>
      </c>
      <c r="R38" s="642"/>
      <c r="S38" s="37" t="s">
        <v>115</v>
      </c>
      <c r="T38" s="47"/>
      <c r="U38" s="47"/>
      <c r="V38" s="47"/>
      <c r="W38" s="47"/>
      <c r="X38" s="46">
        <v>0</v>
      </c>
      <c r="Y38" s="46">
        <v>0</v>
      </c>
      <c r="Z38" s="642"/>
      <c r="AA38" s="37" t="s">
        <v>115</v>
      </c>
      <c r="AB38" s="47"/>
      <c r="AC38" s="47"/>
      <c r="AD38" s="47"/>
      <c r="AE38" s="47"/>
      <c r="AF38" s="46">
        <v>0</v>
      </c>
      <c r="AG38" s="46">
        <v>0</v>
      </c>
      <c r="AH38" s="642"/>
      <c r="AI38" s="37" t="s">
        <v>115</v>
      </c>
      <c r="AJ38" s="47"/>
      <c r="AK38" s="47"/>
      <c r="AL38" s="47"/>
      <c r="AM38" s="47"/>
      <c r="AN38" s="46">
        <v>2.5</v>
      </c>
      <c r="AO38" s="46">
        <v>2.5</v>
      </c>
      <c r="AR38" s="631"/>
      <c r="AS38" s="445"/>
      <c r="AT38" s="254"/>
      <c r="AU38" s="254"/>
      <c r="AV38" s="254"/>
      <c r="AW38" s="254"/>
      <c r="AX38" s="254"/>
      <c r="AY38" s="448"/>
      <c r="AZ38" s="631"/>
      <c r="BA38" s="445"/>
      <c r="BB38" s="254"/>
      <c r="BC38" s="254"/>
      <c r="BD38" s="254"/>
      <c r="BE38" s="254"/>
      <c r="BF38" s="254"/>
      <c r="BG38" s="448"/>
      <c r="BH38" s="631"/>
      <c r="BI38" s="445"/>
      <c r="BJ38" s="254"/>
      <c r="BK38" s="254"/>
      <c r="BL38" s="254"/>
      <c r="BM38" s="254"/>
      <c r="BN38" s="254"/>
      <c r="BO38" s="448"/>
    </row>
    <row r="39" spans="1:67" s="12" customFormat="1" ht="14.1" customHeight="1">
      <c r="A39" s="646"/>
      <c r="B39" s="648"/>
      <c r="C39" s="39" t="s">
        <v>65</v>
      </c>
      <c r="D39" s="98"/>
      <c r="E39" s="98"/>
      <c r="F39" s="98"/>
      <c r="G39" s="98"/>
      <c r="H39" s="48">
        <f>(H33*70)+(H34*75)+(H35*25)+(H36*60)+(H37*150)+(H38*45)</f>
        <v>0</v>
      </c>
      <c r="I39" s="48">
        <f>(I33*70)+(I34*75)+(I35*25)+(I36*60)+(I37*150)+(I38*45)</f>
        <v>0</v>
      </c>
      <c r="J39" s="653"/>
      <c r="K39" s="39" t="s">
        <v>38</v>
      </c>
      <c r="L39" s="47"/>
      <c r="M39" s="47"/>
      <c r="N39" s="47"/>
      <c r="O39" s="47"/>
      <c r="P39" s="48">
        <f>(P33*70)+(P34*75)+(P35*25)+(P36*60)+(P37*150)+(P38*45)</f>
        <v>0</v>
      </c>
      <c r="Q39" s="48">
        <f>(Q33*70)+(Q34*75)+(Q35*25)+(Q36*60)+(Q37*150)+(Q38*45)</f>
        <v>0</v>
      </c>
      <c r="R39" s="643"/>
      <c r="S39" s="39" t="s">
        <v>38</v>
      </c>
      <c r="T39" s="47"/>
      <c r="U39" s="47"/>
      <c r="V39" s="47"/>
      <c r="W39" s="47"/>
      <c r="X39" s="48">
        <f>(X33*70)+(X34*75)+(X35*25)+(X36*60)+(X37*150)+(X38*45)</f>
        <v>0</v>
      </c>
      <c r="Y39" s="48">
        <f>(Y33*70)+(Y34*75)+(Y35*25)+(Y36*60)+(Y37*150)+(Y38*45)</f>
        <v>0</v>
      </c>
      <c r="Z39" s="643"/>
      <c r="AA39" s="39" t="s">
        <v>38</v>
      </c>
      <c r="AB39" s="47"/>
      <c r="AC39" s="47"/>
      <c r="AD39" s="47"/>
      <c r="AE39" s="47"/>
      <c r="AF39" s="48">
        <f>(AF33*70)+(AF34*75)+(AF35*25)+(AF36*60)+(AF37*150)+(AF38*45)</f>
        <v>0</v>
      </c>
      <c r="AG39" s="48">
        <f>(AG33*70)+(AG34*75)+(AG35*25)+(AG36*60)+(AG37*150)+(AG38*45)</f>
        <v>0</v>
      </c>
      <c r="AH39" s="643"/>
      <c r="AI39" s="39" t="s">
        <v>38</v>
      </c>
      <c r="AJ39" s="47"/>
      <c r="AK39" s="47"/>
      <c r="AL39" s="47"/>
      <c r="AM39" s="47"/>
      <c r="AN39" s="48">
        <f>(AN33*70)+(AN34*75)+(AN35*25)+(AN36*60)+(AN37*150)+(AN38*45)</f>
        <v>618.25</v>
      </c>
      <c r="AO39" s="48">
        <f>(AO33*70)+(AO34*75)+(AO35*25)+(AO36*60)+(AO37*150)+(AO38*45)</f>
        <v>711.68964858670734</v>
      </c>
      <c r="AR39" s="631"/>
      <c r="AS39" s="250"/>
      <c r="AT39" s="254"/>
      <c r="AU39" s="254"/>
      <c r="AV39" s="254"/>
      <c r="AW39" s="254"/>
      <c r="AX39" s="255"/>
      <c r="AY39" s="255"/>
      <c r="AZ39" s="631"/>
      <c r="BA39" s="250"/>
      <c r="BB39" s="254"/>
      <c r="BC39" s="254"/>
      <c r="BD39" s="254"/>
      <c r="BE39" s="254"/>
      <c r="BF39" s="255"/>
      <c r="BG39" s="255"/>
      <c r="BH39" s="631"/>
      <c r="BI39" s="250"/>
      <c r="BJ39" s="254"/>
      <c r="BK39" s="254"/>
      <c r="BL39" s="254"/>
      <c r="BM39" s="254"/>
      <c r="BN39" s="255"/>
      <c r="BO39" s="255"/>
    </row>
    <row r="40" spans="1:67" ht="6.75" customHeight="1">
      <c r="B40" s="12"/>
      <c r="C40" s="43"/>
      <c r="J40" s="12"/>
      <c r="K40" s="43"/>
      <c r="L40" s="12"/>
      <c r="R40" s="12"/>
      <c r="S40" s="12"/>
      <c r="Z40" s="12"/>
      <c r="AA40" s="43"/>
      <c r="AH40" s="12"/>
      <c r="AI40" s="43"/>
    </row>
    <row r="41" spans="1:67" ht="19.5" customHeight="1">
      <c r="B41" s="12"/>
      <c r="C41" s="43" t="s">
        <v>53</v>
      </c>
      <c r="J41" s="12"/>
      <c r="K41" s="43" t="s">
        <v>60</v>
      </c>
      <c r="L41" s="12"/>
      <c r="R41" s="12"/>
      <c r="S41" s="12" t="s">
        <v>54</v>
      </c>
      <c r="Z41" s="12"/>
      <c r="AA41" s="43"/>
      <c r="AH41" s="12"/>
      <c r="AI41" s="43"/>
    </row>
    <row r="42" spans="1:67" ht="18.75" customHeight="1">
      <c r="B42" s="12"/>
      <c r="C42" s="632" t="s">
        <v>103</v>
      </c>
      <c r="D42" s="632"/>
      <c r="E42" s="632"/>
      <c r="F42" s="632"/>
      <c r="G42" s="632"/>
      <c r="H42" s="632"/>
      <c r="I42" s="632"/>
      <c r="J42" s="632"/>
      <c r="K42" s="632"/>
      <c r="L42" s="632"/>
      <c r="M42" s="632"/>
      <c r="N42" s="632"/>
      <c r="O42" s="632"/>
      <c r="R42" s="12"/>
      <c r="S42" s="12"/>
      <c r="Z42" s="12"/>
      <c r="AA42" s="43"/>
    </row>
    <row r="43" spans="1:67" ht="14.1" customHeight="1">
      <c r="K43"/>
      <c r="S43" s="3"/>
      <c r="AI43"/>
      <c r="AN43"/>
    </row>
    <row r="44" spans="1:67" ht="14.1" customHeight="1">
      <c r="K44"/>
      <c r="S44" s="3"/>
      <c r="AI44"/>
      <c r="AN44"/>
    </row>
    <row r="45" spans="1:67" ht="14.1" customHeight="1">
      <c r="K45"/>
      <c r="S45" s="3"/>
      <c r="AI45"/>
      <c r="AN45"/>
    </row>
    <row r="46" spans="1:67" ht="14.1" customHeight="1">
      <c r="K46"/>
      <c r="S46" s="3"/>
      <c r="AI46"/>
      <c r="AN46"/>
    </row>
    <row r="47" spans="1:67" ht="14.1" customHeight="1">
      <c r="K47"/>
      <c r="S47" s="3"/>
      <c r="AA47"/>
      <c r="AF47"/>
      <c r="AI47"/>
      <c r="AN47"/>
    </row>
    <row r="48" spans="1:67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9">
    <mergeCell ref="S22:S24"/>
    <mergeCell ref="K22:K24"/>
    <mergeCell ref="A25:A31"/>
    <mergeCell ref="J33:J39"/>
    <mergeCell ref="R33:R39"/>
    <mergeCell ref="A21:A24"/>
    <mergeCell ref="C22:C24"/>
    <mergeCell ref="C42:O42"/>
    <mergeCell ref="D1:J1"/>
    <mergeCell ref="K2:AO2"/>
    <mergeCell ref="A3:A4"/>
    <mergeCell ref="AA3:AB3"/>
    <mergeCell ref="AI3:AJ3"/>
    <mergeCell ref="A5:A7"/>
    <mergeCell ref="A8:A14"/>
    <mergeCell ref="A15:A20"/>
    <mergeCell ref="D2:E2"/>
    <mergeCell ref="AI22:AI24"/>
    <mergeCell ref="Z33:Z39"/>
    <mergeCell ref="AH33:AH39"/>
    <mergeCell ref="A33:A39"/>
    <mergeCell ref="B33:B39"/>
    <mergeCell ref="AA22:AA24"/>
    <mergeCell ref="AS22:AS24"/>
    <mergeCell ref="BA22:BA24"/>
    <mergeCell ref="BI22:BI24"/>
    <mergeCell ref="AR33:AR39"/>
    <mergeCell ref="AZ33:AZ39"/>
    <mergeCell ref="BH33:BH39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65517"/>
  <sheetViews>
    <sheetView zoomScaleNormal="100" workbookViewId="0">
      <selection activeCell="AB37" sqref="AB37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11.25" hidden="1" customWidth="1"/>
    <col min="6" max="6" width="10.875" style="5" hidden="1" customWidth="1"/>
    <col min="7" max="7" width="4.625" style="5" hidden="1" customWidth="1"/>
    <col min="8" max="8" width="3.625" style="31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4" width="10.875" hidden="1" customWidth="1"/>
    <col min="15" max="15" width="4.625" hidden="1" customWidth="1"/>
    <col min="16" max="16" width="3.625" style="31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2" width="10.875" hidden="1" customWidth="1"/>
    <col min="23" max="23" width="4.625" hidden="1" customWidth="1"/>
    <col min="24" max="24" width="3.625" style="31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29" width="4.625" hidden="1" customWidth="1"/>
    <col min="30" max="30" width="10.875" hidden="1" customWidth="1"/>
    <col min="31" max="31" width="4.625" hidden="1" customWidth="1"/>
    <col min="32" max="32" width="3.625" style="31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7" width="2.375" hidden="1" customWidth="1"/>
    <col min="38" max="38" width="9.5" hidden="1" customWidth="1"/>
    <col min="39" max="39" width="4.625" hidden="1" customWidth="1"/>
    <col min="40" max="40" width="3.625" style="31" customWidth="1"/>
    <col min="41" max="41" width="4.625" customWidth="1"/>
  </cols>
  <sheetData>
    <row r="1" spans="1:41" ht="19.5" customHeight="1">
      <c r="A1" s="8"/>
      <c r="B1" s="8"/>
      <c r="C1" s="8"/>
      <c r="D1" s="633" t="s">
        <v>18</v>
      </c>
      <c r="E1" s="633"/>
      <c r="F1" s="633"/>
      <c r="G1" s="633"/>
      <c r="H1" s="633"/>
      <c r="I1" s="633"/>
      <c r="J1" s="633"/>
      <c r="K1" s="5" t="s">
        <v>616</v>
      </c>
      <c r="L1" t="s">
        <v>469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30</v>
      </c>
      <c r="C2" s="4" t="s">
        <v>1</v>
      </c>
      <c r="D2" s="639">
        <v>570</v>
      </c>
      <c r="E2" s="639"/>
      <c r="F2" s="28"/>
      <c r="G2" s="28"/>
      <c r="H2" s="28"/>
      <c r="I2" s="28"/>
      <c r="J2" s="29"/>
      <c r="K2" s="634" t="s">
        <v>504</v>
      </c>
      <c r="L2" s="635"/>
      <c r="M2" s="635"/>
      <c r="N2" s="635"/>
      <c r="O2" s="635"/>
      <c r="P2" s="635"/>
      <c r="Q2" s="635"/>
      <c r="R2" s="635"/>
      <c r="S2" s="635"/>
      <c r="T2" s="635"/>
      <c r="U2" s="635"/>
      <c r="V2" s="635"/>
      <c r="W2" s="635"/>
      <c r="X2" s="635"/>
      <c r="Y2" s="635"/>
      <c r="Z2" s="635"/>
      <c r="AA2" s="635"/>
      <c r="AB2" s="635"/>
      <c r="AC2" s="635"/>
      <c r="AD2" s="635"/>
      <c r="AE2" s="635"/>
      <c r="AF2" s="635"/>
      <c r="AG2" s="635"/>
      <c r="AH2" s="635"/>
      <c r="AI2" s="635"/>
      <c r="AJ2" s="635"/>
      <c r="AK2" s="635"/>
      <c r="AL2" s="635"/>
      <c r="AM2" s="635"/>
      <c r="AN2" s="635"/>
      <c r="AO2" s="635"/>
    </row>
    <row r="3" spans="1:41" s="12" customFormat="1" ht="14.1" customHeight="1">
      <c r="A3" s="636" t="s">
        <v>6</v>
      </c>
      <c r="B3" s="13"/>
      <c r="C3" s="637">
        <v>45600</v>
      </c>
      <c r="D3" s="637"/>
      <c r="E3" s="17"/>
      <c r="F3" s="17"/>
      <c r="G3" s="17"/>
      <c r="H3" s="27"/>
      <c r="I3" s="13" t="s">
        <v>43</v>
      </c>
      <c r="J3" s="13"/>
      <c r="K3" s="637">
        <f>C3+1</f>
        <v>45601</v>
      </c>
      <c r="L3" s="637"/>
      <c r="M3" s="17"/>
      <c r="N3" s="17"/>
      <c r="O3" s="17"/>
      <c r="P3" s="27"/>
      <c r="Q3" s="13" t="s">
        <v>39</v>
      </c>
      <c r="R3" s="120"/>
      <c r="S3" s="637">
        <f>C3+2</f>
        <v>45602</v>
      </c>
      <c r="T3" s="637"/>
      <c r="U3" s="17"/>
      <c r="V3" s="17"/>
      <c r="W3" s="17"/>
      <c r="X3" s="27"/>
      <c r="Y3" s="13" t="s">
        <v>40</v>
      </c>
      <c r="Z3" s="120"/>
      <c r="AA3" s="637">
        <f>C3+3</f>
        <v>45603</v>
      </c>
      <c r="AB3" s="637"/>
      <c r="AC3" s="17"/>
      <c r="AD3" s="17"/>
      <c r="AE3" s="17"/>
      <c r="AF3" s="27"/>
      <c r="AG3" s="13" t="s">
        <v>41</v>
      </c>
      <c r="AH3" s="120"/>
      <c r="AI3" s="637">
        <f>C3+4</f>
        <v>45604</v>
      </c>
      <c r="AJ3" s="637"/>
      <c r="AK3" s="17"/>
      <c r="AL3" s="17"/>
      <c r="AM3" s="17"/>
      <c r="AN3" s="27"/>
      <c r="AO3" s="13" t="s">
        <v>42</v>
      </c>
    </row>
    <row r="4" spans="1:41" s="12" customFormat="1" ht="14.1" customHeight="1">
      <c r="A4" s="636"/>
      <c r="B4" s="13" t="s">
        <v>11</v>
      </c>
      <c r="C4" s="13" t="s">
        <v>12</v>
      </c>
      <c r="D4" s="13" t="s">
        <v>15</v>
      </c>
      <c r="E4" s="13" t="s">
        <v>32</v>
      </c>
      <c r="F4" s="13" t="s">
        <v>33</v>
      </c>
      <c r="G4" s="13" t="s">
        <v>36</v>
      </c>
      <c r="H4" s="27" t="s">
        <v>35</v>
      </c>
      <c r="I4" s="13" t="s">
        <v>55</v>
      </c>
      <c r="J4" s="13" t="s">
        <v>11</v>
      </c>
      <c r="K4" s="13" t="s">
        <v>12</v>
      </c>
      <c r="L4" s="13" t="s">
        <v>15</v>
      </c>
      <c r="M4" s="13" t="s">
        <v>32</v>
      </c>
      <c r="N4" s="13" t="s">
        <v>33</v>
      </c>
      <c r="O4" s="13" t="s">
        <v>36</v>
      </c>
      <c r="P4" s="27" t="s">
        <v>31</v>
      </c>
      <c r="Q4" s="13" t="s">
        <v>55</v>
      </c>
      <c r="R4" s="120" t="s">
        <v>11</v>
      </c>
      <c r="S4" s="13" t="s">
        <v>12</v>
      </c>
      <c r="T4" s="13" t="s">
        <v>15</v>
      </c>
      <c r="U4" s="13" t="s">
        <v>32</v>
      </c>
      <c r="V4" s="13" t="s">
        <v>33</v>
      </c>
      <c r="W4" s="13" t="s">
        <v>36</v>
      </c>
      <c r="X4" s="27" t="s">
        <v>35</v>
      </c>
      <c r="Y4" s="13" t="s">
        <v>55</v>
      </c>
      <c r="Z4" s="120" t="s">
        <v>11</v>
      </c>
      <c r="AA4" s="13" t="s">
        <v>12</v>
      </c>
      <c r="AB4" s="13" t="s">
        <v>15</v>
      </c>
      <c r="AC4" s="13" t="s">
        <v>32</v>
      </c>
      <c r="AD4" s="13" t="s">
        <v>33</v>
      </c>
      <c r="AE4" s="13" t="s">
        <v>36</v>
      </c>
      <c r="AF4" s="27" t="s">
        <v>35</v>
      </c>
      <c r="AG4" s="13" t="s">
        <v>55</v>
      </c>
      <c r="AH4" s="120" t="s">
        <v>11</v>
      </c>
      <c r="AI4" s="13" t="s">
        <v>12</v>
      </c>
      <c r="AJ4" s="13" t="s">
        <v>15</v>
      </c>
      <c r="AK4" s="13" t="s">
        <v>32</v>
      </c>
      <c r="AL4" s="13" t="s">
        <v>33</v>
      </c>
      <c r="AM4" s="13" t="s">
        <v>36</v>
      </c>
      <c r="AN4" s="27" t="s">
        <v>35</v>
      </c>
      <c r="AO4" s="13" t="s">
        <v>55</v>
      </c>
    </row>
    <row r="5" spans="1:41" s="12" customFormat="1" ht="14.1" customHeight="1">
      <c r="A5" s="654" t="s">
        <v>13</v>
      </c>
      <c r="B5" s="75" t="s">
        <v>454</v>
      </c>
      <c r="C5" s="117" t="s">
        <v>277</v>
      </c>
      <c r="D5" s="118">
        <v>80</v>
      </c>
      <c r="E5" s="69">
        <f>D5/20</f>
        <v>4</v>
      </c>
      <c r="F5" s="13"/>
      <c r="G5" s="13"/>
      <c r="H5" s="107">
        <f>(D5*$D$2)/1000</f>
        <v>45.6</v>
      </c>
      <c r="I5" s="131"/>
      <c r="J5" s="75" t="s">
        <v>454</v>
      </c>
      <c r="K5" s="117" t="s">
        <v>453</v>
      </c>
      <c r="L5" s="118">
        <v>80</v>
      </c>
      <c r="M5" s="69">
        <f>L5/20</f>
        <v>4</v>
      </c>
      <c r="N5" s="13"/>
      <c r="O5" s="13"/>
      <c r="P5" s="107">
        <f>(L5*$D$2)/1000</f>
        <v>45.6</v>
      </c>
      <c r="Q5" s="67"/>
      <c r="R5" s="75" t="s">
        <v>280</v>
      </c>
      <c r="S5" s="117" t="s">
        <v>277</v>
      </c>
      <c r="T5" s="118">
        <v>95</v>
      </c>
      <c r="U5" s="69">
        <f>T5/20</f>
        <v>4.75</v>
      </c>
      <c r="V5" s="13"/>
      <c r="W5" s="13"/>
      <c r="X5" s="107">
        <f>(T5*$D$2)/1000</f>
        <v>54.15</v>
      </c>
      <c r="Y5" s="131"/>
      <c r="Z5" s="75" t="s">
        <v>454</v>
      </c>
      <c r="AA5" s="117" t="s">
        <v>453</v>
      </c>
      <c r="AB5" s="118">
        <v>72</v>
      </c>
      <c r="AC5" s="69">
        <f>AB5/20</f>
        <v>3.6</v>
      </c>
      <c r="AD5" s="13"/>
      <c r="AE5" s="13"/>
      <c r="AF5" s="107">
        <f>(AB5*$D$2)/1000</f>
        <v>41.04</v>
      </c>
      <c r="AG5" s="67"/>
      <c r="AH5" s="75" t="s">
        <v>454</v>
      </c>
      <c r="AI5" s="117" t="s">
        <v>277</v>
      </c>
      <c r="AJ5" s="118">
        <v>80</v>
      </c>
      <c r="AK5" s="69">
        <f>AJ5/20</f>
        <v>4</v>
      </c>
      <c r="AL5" s="13"/>
      <c r="AM5" s="13"/>
      <c r="AN5" s="107">
        <f>(AJ5*$D$2)/1000</f>
        <v>45.6</v>
      </c>
      <c r="AO5" s="67"/>
    </row>
    <row r="6" spans="1:41" s="12" customFormat="1" ht="14.1" customHeight="1">
      <c r="A6" s="654"/>
      <c r="B6" s="68" t="s">
        <v>78</v>
      </c>
      <c r="C6" s="76" t="s">
        <v>456</v>
      </c>
      <c r="D6" s="77">
        <v>20</v>
      </c>
      <c r="E6" s="69">
        <f>D6/20</f>
        <v>1</v>
      </c>
      <c r="F6" s="69"/>
      <c r="G6" s="13"/>
      <c r="H6" s="107">
        <f>(D6*$D$2)/1000</f>
        <v>11.4</v>
      </c>
      <c r="I6" s="132"/>
      <c r="J6" s="68" t="s">
        <v>455</v>
      </c>
      <c r="K6" s="76" t="s">
        <v>456</v>
      </c>
      <c r="L6" s="77">
        <v>20</v>
      </c>
      <c r="M6" s="69">
        <f>L6/20</f>
        <v>1</v>
      </c>
      <c r="N6" s="69"/>
      <c r="O6" s="13"/>
      <c r="P6" s="107">
        <f>(L6*$D$2)/1000</f>
        <v>11.4</v>
      </c>
      <c r="Q6" s="111"/>
      <c r="R6" s="68" t="s">
        <v>279</v>
      </c>
      <c r="S6" s="76"/>
      <c r="T6" s="77"/>
      <c r="U6" s="69"/>
      <c r="V6" s="69"/>
      <c r="W6" s="13"/>
      <c r="X6" s="107"/>
      <c r="Y6" s="67"/>
      <c r="Z6" s="68" t="s">
        <v>455</v>
      </c>
      <c r="AA6" s="76" t="s">
        <v>456</v>
      </c>
      <c r="AB6" s="77">
        <v>20</v>
      </c>
      <c r="AC6" s="69">
        <f>AB6/20</f>
        <v>1</v>
      </c>
      <c r="AD6" s="69"/>
      <c r="AE6" s="13"/>
      <c r="AF6" s="107">
        <f>(AB6*$D$2)/1000</f>
        <v>11.4</v>
      </c>
      <c r="AG6" s="111"/>
      <c r="AH6" s="68" t="s">
        <v>78</v>
      </c>
      <c r="AI6" s="76" t="s">
        <v>456</v>
      </c>
      <c r="AJ6" s="77">
        <v>20</v>
      </c>
      <c r="AK6" s="69">
        <f>AJ6/20</f>
        <v>1</v>
      </c>
      <c r="AL6" s="69"/>
      <c r="AM6" s="13"/>
      <c r="AN6" s="107">
        <f>(AJ6*$D$2)/1000</f>
        <v>11.4</v>
      </c>
      <c r="AO6" s="132"/>
    </row>
    <row r="7" spans="1:41" s="12" customFormat="1" ht="14.1" customHeight="1">
      <c r="A7" s="654"/>
      <c r="B7" s="19" t="s">
        <v>278</v>
      </c>
      <c r="C7" s="6"/>
      <c r="D7" s="13"/>
      <c r="E7" s="13"/>
      <c r="F7" s="13"/>
      <c r="G7" s="13"/>
      <c r="H7" s="27"/>
      <c r="I7" s="132"/>
      <c r="J7" s="19" t="s">
        <v>457</v>
      </c>
      <c r="K7" s="6"/>
      <c r="L7" s="13"/>
      <c r="M7" s="13"/>
      <c r="N7" s="13"/>
      <c r="O7" s="13"/>
      <c r="P7" s="27"/>
      <c r="Q7" s="111"/>
      <c r="R7" s="19" t="s">
        <v>278</v>
      </c>
      <c r="S7" s="6"/>
      <c r="T7" s="13"/>
      <c r="U7" s="13"/>
      <c r="V7" s="13"/>
      <c r="W7" s="13"/>
      <c r="X7" s="27"/>
      <c r="Y7" s="67"/>
      <c r="Z7" s="19" t="s">
        <v>457</v>
      </c>
      <c r="AA7" s="6"/>
      <c r="AB7" s="13"/>
      <c r="AC7" s="13"/>
      <c r="AD7" s="13"/>
      <c r="AE7" s="13"/>
      <c r="AF7" s="27"/>
      <c r="AG7" s="111"/>
      <c r="AH7" s="19" t="s">
        <v>278</v>
      </c>
      <c r="AI7" s="6"/>
      <c r="AJ7" s="13"/>
      <c r="AK7" s="13"/>
      <c r="AL7" s="13"/>
      <c r="AM7" s="13"/>
      <c r="AN7" s="27"/>
      <c r="AO7" s="132"/>
    </row>
    <row r="8" spans="1:41" s="12" customFormat="1" ht="14.1" customHeight="1">
      <c r="A8" s="654" t="s">
        <v>2</v>
      </c>
      <c r="B8" s="169" t="s">
        <v>218</v>
      </c>
      <c r="C8" s="86" t="s">
        <v>169</v>
      </c>
      <c r="D8" s="90">
        <v>60</v>
      </c>
      <c r="E8" s="133"/>
      <c r="F8" s="133">
        <f>D8/35</f>
        <v>1.7142857142857142</v>
      </c>
      <c r="G8" s="133"/>
      <c r="H8" s="107">
        <f>(D8*$D$2)/1000</f>
        <v>34.200000000000003</v>
      </c>
      <c r="I8" s="91"/>
      <c r="J8" s="70" t="s">
        <v>175</v>
      </c>
      <c r="K8" s="86" t="s">
        <v>176</v>
      </c>
      <c r="L8" s="90">
        <v>95</v>
      </c>
      <c r="M8" s="281"/>
      <c r="N8" s="90">
        <f>L8*0.7/35</f>
        <v>1.9</v>
      </c>
      <c r="O8" s="148"/>
      <c r="P8" s="107">
        <f>(L8*$D$2)/1000</f>
        <v>54.15</v>
      </c>
      <c r="Q8" s="299"/>
      <c r="R8" s="53" t="s">
        <v>132</v>
      </c>
      <c r="S8" s="360" t="s">
        <v>193</v>
      </c>
      <c r="T8" s="90">
        <v>60</v>
      </c>
      <c r="U8" s="150"/>
      <c r="V8" s="93"/>
      <c r="W8" s="89">
        <f>T8/100</f>
        <v>0.6</v>
      </c>
      <c r="X8" s="107">
        <f t="shared" ref="X8:X15" si="0">(T8*$D$2)/1000</f>
        <v>34.200000000000003</v>
      </c>
      <c r="Y8" s="88"/>
      <c r="Z8" s="102" t="s">
        <v>385</v>
      </c>
      <c r="AA8" s="86" t="s">
        <v>282</v>
      </c>
      <c r="AB8" s="90">
        <v>70</v>
      </c>
      <c r="AC8" s="190"/>
      <c r="AD8" s="293">
        <f>AB8/35</f>
        <v>2</v>
      </c>
      <c r="AE8" s="183"/>
      <c r="AF8" s="107">
        <f>(AB8*$D$2)/1000</f>
        <v>39.9</v>
      </c>
      <c r="AG8" s="91"/>
      <c r="AH8" s="53" t="s">
        <v>585</v>
      </c>
      <c r="AI8" s="176" t="s">
        <v>364</v>
      </c>
      <c r="AJ8" s="90">
        <v>60</v>
      </c>
      <c r="AK8" s="190"/>
      <c r="AL8" s="398">
        <f>AJ8/35</f>
        <v>1.7142857142857142</v>
      </c>
      <c r="AM8" s="183"/>
      <c r="AN8" s="85">
        <f>(AJ8*$D$2)/1000</f>
        <v>34.200000000000003</v>
      </c>
      <c r="AO8" s="91"/>
    </row>
    <row r="9" spans="1:41" s="12" customFormat="1" ht="14.1" customHeight="1">
      <c r="A9" s="654"/>
      <c r="B9" s="160" t="s">
        <v>551</v>
      </c>
      <c r="C9" s="86" t="s">
        <v>170</v>
      </c>
      <c r="D9" s="90">
        <v>1</v>
      </c>
      <c r="E9" s="57"/>
      <c r="F9" s="133"/>
      <c r="G9" s="89"/>
      <c r="H9" s="107">
        <f>(D9*$D$2)/1000</f>
        <v>0.56999999999999995</v>
      </c>
      <c r="I9" s="88"/>
      <c r="J9" s="71" t="s">
        <v>177</v>
      </c>
      <c r="K9" s="86" t="s">
        <v>178</v>
      </c>
      <c r="L9" s="90">
        <v>1</v>
      </c>
      <c r="M9" s="290"/>
      <c r="N9" s="90"/>
      <c r="O9" s="89"/>
      <c r="P9" s="107">
        <f t="shared" ref="P9:P11" si="1">(L9*$D$2)/1000</f>
        <v>0.56999999999999995</v>
      </c>
      <c r="Q9" s="358"/>
      <c r="R9" s="94" t="s">
        <v>78</v>
      </c>
      <c r="S9" s="360" t="s">
        <v>194</v>
      </c>
      <c r="T9" s="90">
        <v>15</v>
      </c>
      <c r="U9" s="133"/>
      <c r="V9" s="133"/>
      <c r="W9" s="89">
        <f>T9/100</f>
        <v>0.15</v>
      </c>
      <c r="X9" s="107">
        <f t="shared" si="0"/>
        <v>8.5500000000000007</v>
      </c>
      <c r="Y9" s="88"/>
      <c r="Z9" s="270" t="s">
        <v>388</v>
      </c>
      <c r="AA9" s="213" t="s">
        <v>389</v>
      </c>
      <c r="AB9" s="69">
        <v>20</v>
      </c>
      <c r="AC9" s="150"/>
      <c r="AD9" s="148"/>
      <c r="AE9" s="141">
        <v>0.2</v>
      </c>
      <c r="AF9" s="107">
        <f>(AB9*$D$2)/1000</f>
        <v>11.4</v>
      </c>
      <c r="AG9" s="88"/>
      <c r="AH9" s="94" t="s">
        <v>214</v>
      </c>
      <c r="AI9" s="176" t="s">
        <v>369</v>
      </c>
      <c r="AJ9" s="90">
        <v>3</v>
      </c>
      <c r="AK9" s="150"/>
      <c r="AL9" s="313"/>
      <c r="AM9" s="141">
        <f>AJ9/100</f>
        <v>0.03</v>
      </c>
      <c r="AN9" s="107">
        <f>(AJ9*$D$2)/1000</f>
        <v>1.71</v>
      </c>
      <c r="AO9" s="88"/>
    </row>
    <row r="10" spans="1:41" s="12" customFormat="1" ht="14.1" customHeight="1">
      <c r="A10" s="654"/>
      <c r="B10" s="160" t="s">
        <v>217</v>
      </c>
      <c r="C10" s="86" t="s">
        <v>156</v>
      </c>
      <c r="D10" s="90">
        <v>1</v>
      </c>
      <c r="E10" s="57"/>
      <c r="F10" s="133"/>
      <c r="G10" s="89"/>
      <c r="H10" s="107">
        <f t="shared" ref="H10:H11" si="2">(D10*$D$2)/1000</f>
        <v>0.56999999999999995</v>
      </c>
      <c r="I10" s="88"/>
      <c r="J10" s="71" t="s">
        <v>168</v>
      </c>
      <c r="K10" s="86" t="s">
        <v>179</v>
      </c>
      <c r="L10" s="90">
        <v>1</v>
      </c>
      <c r="M10" s="281"/>
      <c r="N10" s="133"/>
      <c r="O10" s="89"/>
      <c r="P10" s="107">
        <f t="shared" si="1"/>
        <v>0.56999999999999995</v>
      </c>
      <c r="Q10" s="358"/>
      <c r="R10" s="94" t="s">
        <v>288</v>
      </c>
      <c r="S10" s="360" t="s">
        <v>195</v>
      </c>
      <c r="T10" s="90">
        <v>20</v>
      </c>
      <c r="U10" s="133"/>
      <c r="V10" s="133">
        <f>T10/55</f>
        <v>0.36363636363636365</v>
      </c>
      <c r="W10" s="89"/>
      <c r="X10" s="107">
        <f t="shared" si="0"/>
        <v>11.4</v>
      </c>
      <c r="Y10" s="88"/>
      <c r="Z10" s="394" t="s">
        <v>283</v>
      </c>
      <c r="AA10" s="361" t="s">
        <v>391</v>
      </c>
      <c r="AB10" s="69">
        <v>20</v>
      </c>
      <c r="AC10" s="141"/>
      <c r="AD10" s="141"/>
      <c r="AE10" s="141">
        <v>0.2</v>
      </c>
      <c r="AF10" s="107">
        <f>(AB10*$D$2)/1000</f>
        <v>11.4</v>
      </c>
      <c r="AG10" s="88"/>
      <c r="AH10" s="94" t="s">
        <v>120</v>
      </c>
      <c r="AI10" s="176" t="s">
        <v>375</v>
      </c>
      <c r="AJ10" s="90">
        <v>2</v>
      </c>
      <c r="AK10" s="318"/>
      <c r="AL10" s="324"/>
      <c r="AM10" s="141"/>
      <c r="AN10" s="107">
        <f>(AJ10*$D$2)/1000</f>
        <v>1.1399999999999999</v>
      </c>
      <c r="AO10" s="191"/>
    </row>
    <row r="11" spans="1:41" s="12" customFormat="1" ht="14.1" customHeight="1">
      <c r="A11" s="654"/>
      <c r="B11" s="160" t="s">
        <v>121</v>
      </c>
      <c r="C11" s="86" t="s">
        <v>172</v>
      </c>
      <c r="D11" s="90">
        <v>30</v>
      </c>
      <c r="E11" s="133"/>
      <c r="F11" s="57"/>
      <c r="G11" s="89">
        <f>D11/100</f>
        <v>0.3</v>
      </c>
      <c r="H11" s="107">
        <f t="shared" si="2"/>
        <v>17.100000000000001</v>
      </c>
      <c r="I11" s="88"/>
      <c r="J11" s="71"/>
      <c r="K11" s="86" t="s">
        <v>180</v>
      </c>
      <c r="L11" s="90">
        <v>1</v>
      </c>
      <c r="M11" s="281"/>
      <c r="N11" s="93"/>
      <c r="O11" s="193"/>
      <c r="P11" s="107">
        <f t="shared" si="1"/>
        <v>0.56999999999999995</v>
      </c>
      <c r="Q11" s="358"/>
      <c r="R11" s="94" t="s">
        <v>289</v>
      </c>
      <c r="S11" s="360" t="s">
        <v>196</v>
      </c>
      <c r="T11" s="90">
        <v>50</v>
      </c>
      <c r="U11" s="133"/>
      <c r="V11" s="141">
        <f>T11/35</f>
        <v>1.4285714285714286</v>
      </c>
      <c r="W11" s="89"/>
      <c r="X11" s="107">
        <f t="shared" si="0"/>
        <v>28.5</v>
      </c>
      <c r="Y11" s="88"/>
      <c r="Z11" s="94" t="s">
        <v>281</v>
      </c>
      <c r="AA11" s="64" t="s">
        <v>394</v>
      </c>
      <c r="AB11" s="69">
        <v>1</v>
      </c>
      <c r="AC11" s="141"/>
      <c r="AD11" s="141"/>
      <c r="AE11" s="89"/>
      <c r="AF11" s="107">
        <f>(AB11*$D$2)/1000</f>
        <v>0.56999999999999995</v>
      </c>
      <c r="AG11" s="216"/>
      <c r="AH11" s="94" t="s">
        <v>198</v>
      </c>
      <c r="AI11" s="176" t="s">
        <v>157</v>
      </c>
      <c r="AJ11" s="90">
        <v>40</v>
      </c>
      <c r="AK11" s="93"/>
      <c r="AL11" s="315"/>
      <c r="AM11" s="141">
        <f>AJ11/100</f>
        <v>0.4</v>
      </c>
      <c r="AN11" s="107">
        <f>(AJ11*$D$2)/1000</f>
        <v>22.8</v>
      </c>
      <c r="AO11" s="88"/>
    </row>
    <row r="12" spans="1:41" s="12" customFormat="1" ht="14.1" customHeight="1">
      <c r="A12" s="654"/>
      <c r="B12" s="160" t="s">
        <v>171</v>
      </c>
      <c r="C12" s="86"/>
      <c r="D12" s="90"/>
      <c r="E12" s="90"/>
      <c r="F12" s="90"/>
      <c r="G12" s="89"/>
      <c r="H12" s="107"/>
      <c r="I12" s="217"/>
      <c r="J12" s="303"/>
      <c r="K12" s="86"/>
      <c r="L12" s="90"/>
      <c r="M12" s="281"/>
      <c r="N12" s="93"/>
      <c r="O12" s="193"/>
      <c r="P12" s="107"/>
      <c r="Q12" s="358"/>
      <c r="R12" s="263" t="s">
        <v>290</v>
      </c>
      <c r="S12" s="360" t="s">
        <v>197</v>
      </c>
      <c r="T12" s="90">
        <v>25</v>
      </c>
      <c r="U12" s="133">
        <f>T12/85</f>
        <v>0.29411764705882354</v>
      </c>
      <c r="V12" s="90"/>
      <c r="W12" s="148"/>
      <c r="X12" s="107">
        <f t="shared" si="0"/>
        <v>14.25</v>
      </c>
      <c r="Y12" s="91"/>
      <c r="Z12" s="103" t="s">
        <v>72</v>
      </c>
      <c r="AA12" s="156"/>
      <c r="AB12" s="175"/>
      <c r="AC12" s="133"/>
      <c r="AD12" s="133"/>
      <c r="AE12" s="93"/>
      <c r="AF12" s="107"/>
      <c r="AG12" s="88"/>
      <c r="AH12" s="194" t="s">
        <v>118</v>
      </c>
      <c r="AI12" s="86"/>
      <c r="AJ12" s="90"/>
      <c r="AK12" s="133"/>
      <c r="AL12" s="309"/>
      <c r="AM12" s="133"/>
      <c r="AN12" s="107"/>
      <c r="AO12" s="88"/>
    </row>
    <row r="13" spans="1:41" s="12" customFormat="1" ht="14.1" customHeight="1">
      <c r="A13" s="654"/>
      <c r="B13" s="103" t="s">
        <v>118</v>
      </c>
      <c r="C13" s="86"/>
      <c r="D13" s="90"/>
      <c r="E13" s="90"/>
      <c r="F13" s="90"/>
      <c r="G13" s="87"/>
      <c r="H13" s="100"/>
      <c r="I13" s="88"/>
      <c r="J13" s="304" t="s">
        <v>181</v>
      </c>
      <c r="K13" s="86"/>
      <c r="L13" s="305"/>
      <c r="M13" s="306"/>
      <c r="N13" s="90"/>
      <c r="O13" s="90"/>
      <c r="P13" s="100"/>
      <c r="Q13" s="358"/>
      <c r="R13" s="304" t="s">
        <v>72</v>
      </c>
      <c r="S13" s="360"/>
      <c r="T13" s="90"/>
      <c r="U13" s="133"/>
      <c r="V13" s="108"/>
      <c r="W13" s="89"/>
      <c r="X13" s="107"/>
      <c r="Y13" s="88"/>
      <c r="Z13" s="93"/>
      <c r="AA13" s="110"/>
      <c r="AB13" s="108"/>
      <c r="AC13" s="57"/>
      <c r="AD13" s="57"/>
      <c r="AE13" s="89"/>
      <c r="AF13" s="100"/>
      <c r="AG13" s="88"/>
      <c r="AH13" s="160"/>
      <c r="AI13" s="86"/>
      <c r="AJ13" s="214"/>
      <c r="AK13" s="93"/>
      <c r="AL13" s="315"/>
      <c r="AM13" s="193"/>
      <c r="AN13" s="107"/>
      <c r="AO13" s="88"/>
    </row>
    <row r="14" spans="1:41" s="12" customFormat="1" ht="14.1" customHeight="1">
      <c r="A14" s="654"/>
      <c r="B14" s="197"/>
      <c r="C14" s="198"/>
      <c r="D14" s="53"/>
      <c r="E14" s="199"/>
      <c r="F14" s="196"/>
      <c r="G14" s="89"/>
      <c r="H14" s="134"/>
      <c r="I14" s="88"/>
      <c r="J14" s="197"/>
      <c r="K14" s="198"/>
      <c r="L14" s="53"/>
      <c r="M14" s="199"/>
      <c r="N14" s="196"/>
      <c r="O14" s="89"/>
      <c r="P14" s="134"/>
      <c r="Q14" s="358"/>
      <c r="R14" s="179"/>
      <c r="S14" s="360"/>
      <c r="T14" s="90"/>
      <c r="U14" s="185"/>
      <c r="V14" s="108"/>
      <c r="W14" s="89"/>
      <c r="X14" s="107"/>
      <c r="Y14" s="88"/>
      <c r="Z14" s="93"/>
      <c r="AA14" s="156"/>
      <c r="AB14" s="174"/>
      <c r="AC14" s="109"/>
      <c r="AD14" s="133"/>
      <c r="AE14" s="89"/>
      <c r="AF14" s="134"/>
      <c r="AG14" s="88"/>
      <c r="AH14" s="241"/>
      <c r="AI14" s="86"/>
      <c r="AJ14" s="90"/>
      <c r="AK14" s="90"/>
      <c r="AL14" s="316"/>
      <c r="AM14" s="89"/>
      <c r="AN14" s="100"/>
      <c r="AO14" s="88"/>
    </row>
    <row r="15" spans="1:41" s="12" customFormat="1" ht="14.1" customHeight="1">
      <c r="A15" s="654" t="s">
        <v>3</v>
      </c>
      <c r="B15" s="53" t="s">
        <v>528</v>
      </c>
      <c r="C15" s="86" t="s">
        <v>527</v>
      </c>
      <c r="D15" s="90">
        <v>25</v>
      </c>
      <c r="E15" s="235">
        <f>D15/90</f>
        <v>0.27777777777777779</v>
      </c>
      <c r="F15" s="148"/>
      <c r="G15" s="89"/>
      <c r="H15" s="107">
        <f t="shared" ref="H15:H16" si="3">(D15*$D$2)/1000</f>
        <v>14.25</v>
      </c>
      <c r="I15" s="91"/>
      <c r="J15" s="70" t="s">
        <v>182</v>
      </c>
      <c r="K15" s="307" t="s">
        <v>183</v>
      </c>
      <c r="L15" s="69">
        <v>45</v>
      </c>
      <c r="M15" s="150"/>
      <c r="N15" s="148"/>
      <c r="O15" s="93">
        <f>L15/100</f>
        <v>0.45</v>
      </c>
      <c r="P15" s="107">
        <f>(L15*$D$2)/1000</f>
        <v>25.65</v>
      </c>
      <c r="Q15" s="299"/>
      <c r="R15" s="53" t="s">
        <v>583</v>
      </c>
      <c r="S15" s="359" t="s">
        <v>582</v>
      </c>
      <c r="T15" s="90">
        <v>60</v>
      </c>
      <c r="U15" s="133"/>
      <c r="V15" s="133">
        <f>T15*0.7/40</f>
        <v>1.05</v>
      </c>
      <c r="W15" s="89"/>
      <c r="X15" s="107">
        <f t="shared" si="0"/>
        <v>34.200000000000003</v>
      </c>
      <c r="Y15" s="88"/>
      <c r="Z15" s="289" t="s">
        <v>325</v>
      </c>
      <c r="AA15" s="86" t="s">
        <v>326</v>
      </c>
      <c r="AB15" s="54">
        <v>70</v>
      </c>
      <c r="AC15" s="133"/>
      <c r="AD15" s="133"/>
      <c r="AE15" s="148">
        <f>AB15/100</f>
        <v>0.7</v>
      </c>
      <c r="AF15" s="107">
        <f>(AB15*1460)/1000</f>
        <v>102.2</v>
      </c>
      <c r="AG15" s="91"/>
      <c r="AH15" s="53" t="s">
        <v>327</v>
      </c>
      <c r="AI15" s="86" t="s">
        <v>328</v>
      </c>
      <c r="AJ15" s="90">
        <v>7</v>
      </c>
      <c r="AK15" s="267"/>
      <c r="AL15" s="159"/>
      <c r="AM15" s="141">
        <f>AJ15/100</f>
        <v>7.0000000000000007E-2</v>
      </c>
      <c r="AN15" s="134">
        <f>(AJ15*$D$2)/1000</f>
        <v>3.99</v>
      </c>
      <c r="AO15" s="88"/>
    </row>
    <row r="16" spans="1:41" s="12" customFormat="1" ht="14.1" customHeight="1">
      <c r="A16" s="654"/>
      <c r="B16" s="94" t="s">
        <v>529</v>
      </c>
      <c r="C16" s="86" t="s">
        <v>213</v>
      </c>
      <c r="D16" s="90">
        <v>40</v>
      </c>
      <c r="E16" s="133"/>
      <c r="F16" s="133">
        <f>D16/55</f>
        <v>0.72727272727272729</v>
      </c>
      <c r="G16" s="89"/>
      <c r="H16" s="107">
        <f t="shared" si="3"/>
        <v>22.8</v>
      </c>
      <c r="I16" s="95"/>
      <c r="J16" s="71" t="s">
        <v>184</v>
      </c>
      <c r="K16" s="307" t="s">
        <v>185</v>
      </c>
      <c r="L16" s="69">
        <v>30</v>
      </c>
      <c r="M16" s="133"/>
      <c r="N16" s="133">
        <f>L16/40</f>
        <v>0.75</v>
      </c>
      <c r="O16" s="93"/>
      <c r="P16" s="107">
        <f>(L16*$D$2)/1000</f>
        <v>17.100000000000001</v>
      </c>
      <c r="Q16" s="358"/>
      <c r="R16" s="94" t="s">
        <v>584</v>
      </c>
      <c r="S16" s="516"/>
      <c r="T16" s="90"/>
      <c r="U16" s="93"/>
      <c r="V16" s="93"/>
      <c r="W16" s="141"/>
      <c r="X16" s="107"/>
      <c r="Y16" s="88"/>
      <c r="Z16" s="200" t="s">
        <v>329</v>
      </c>
      <c r="AA16" s="86" t="s">
        <v>330</v>
      </c>
      <c r="AB16" s="90">
        <v>6</v>
      </c>
      <c r="AC16" s="309">
        <f>AB16/15</f>
        <v>0.4</v>
      </c>
      <c r="AD16" s="133"/>
      <c r="AE16" s="90"/>
      <c r="AF16" s="107">
        <f>(AB16*1460)/1000</f>
        <v>8.76</v>
      </c>
      <c r="AG16" s="88"/>
      <c r="AH16" s="94" t="s">
        <v>331</v>
      </c>
      <c r="AI16" s="86" t="s">
        <v>332</v>
      </c>
      <c r="AJ16" s="90">
        <v>5</v>
      </c>
      <c r="AK16" s="158"/>
      <c r="AL16" s="133"/>
      <c r="AM16" s="141">
        <f>AJ16/100</f>
        <v>0.05</v>
      </c>
      <c r="AN16" s="134">
        <f t="shared" ref="AN16:AN18" si="4">(AJ16*$D$2)/1000</f>
        <v>2.85</v>
      </c>
      <c r="AO16" s="91"/>
    </row>
    <row r="17" spans="1:49" s="12" customFormat="1" ht="14.1" customHeight="1">
      <c r="A17" s="654"/>
      <c r="B17" s="94" t="s">
        <v>530</v>
      </c>
      <c r="C17" s="86"/>
      <c r="D17" s="327"/>
      <c r="E17" s="133"/>
      <c r="F17" s="141"/>
      <c r="G17" s="89"/>
      <c r="H17" s="134"/>
      <c r="I17" s="95"/>
      <c r="J17" s="71" t="s">
        <v>219</v>
      </c>
      <c r="K17" s="308" t="s">
        <v>186</v>
      </c>
      <c r="L17" s="72">
        <v>1</v>
      </c>
      <c r="M17" s="133"/>
      <c r="N17" s="133"/>
      <c r="O17" s="93"/>
      <c r="P17" s="107">
        <f>(L17*$D$2)/1000</f>
        <v>0.56999999999999995</v>
      </c>
      <c r="Q17" s="358"/>
      <c r="R17" s="94" t="s">
        <v>143</v>
      </c>
      <c r="S17" s="360"/>
      <c r="T17" s="90"/>
      <c r="U17" s="133"/>
      <c r="V17" s="133"/>
      <c r="W17" s="148"/>
      <c r="X17" s="88"/>
      <c r="Y17" s="191"/>
      <c r="Z17" s="200" t="s">
        <v>333</v>
      </c>
      <c r="AA17" s="86" t="s">
        <v>334</v>
      </c>
      <c r="AB17" s="93">
        <v>3</v>
      </c>
      <c r="AC17" s="133"/>
      <c r="AD17" s="133"/>
      <c r="AE17" s="148">
        <f>AB17/100</f>
        <v>0.03</v>
      </c>
      <c r="AF17" s="107">
        <f>(AB17*1460)/1000</f>
        <v>4.38</v>
      </c>
      <c r="AG17" s="88"/>
      <c r="AH17" s="94" t="s">
        <v>335</v>
      </c>
      <c r="AI17" s="86" t="s">
        <v>336</v>
      </c>
      <c r="AJ17" s="90">
        <v>60</v>
      </c>
      <c r="AK17" s="158"/>
      <c r="AL17" s="133"/>
      <c r="AM17" s="141">
        <f>AJ17/100</f>
        <v>0.6</v>
      </c>
      <c r="AN17" s="134">
        <f t="shared" si="4"/>
        <v>34.200000000000003</v>
      </c>
      <c r="AO17" s="88"/>
    </row>
    <row r="18" spans="1:49" s="12" customFormat="1" ht="14.1" customHeight="1">
      <c r="A18" s="654"/>
      <c r="B18" s="94" t="s">
        <v>214</v>
      </c>
      <c r="C18" s="86"/>
      <c r="D18" s="327"/>
      <c r="E18" s="133"/>
      <c r="F18" s="90"/>
      <c r="G18" s="89"/>
      <c r="H18" s="134"/>
      <c r="I18" s="88"/>
      <c r="J18" s="71" t="s">
        <v>187</v>
      </c>
      <c r="K18" s="307"/>
      <c r="L18" s="69"/>
      <c r="M18" s="133"/>
      <c r="N18" s="141"/>
      <c r="O18" s="93"/>
      <c r="P18" s="107"/>
      <c r="Q18" s="358"/>
      <c r="R18" s="94" t="s">
        <v>552</v>
      </c>
      <c r="S18" s="516"/>
      <c r="T18" s="90"/>
      <c r="U18" s="93"/>
      <c r="V18" s="93"/>
      <c r="W18" s="141"/>
      <c r="X18" s="107"/>
      <c r="Y18" s="88"/>
      <c r="Z18" s="200" t="s">
        <v>337</v>
      </c>
      <c r="AA18" s="86" t="s">
        <v>338</v>
      </c>
      <c r="AB18" s="93">
        <v>15</v>
      </c>
      <c r="AC18" s="133"/>
      <c r="AD18" s="133">
        <f>AB18/35</f>
        <v>0.42857142857142855</v>
      </c>
      <c r="AE18" s="148"/>
      <c r="AF18" s="107"/>
      <c r="AG18" s="88"/>
      <c r="AH18" s="94" t="s">
        <v>339</v>
      </c>
      <c r="AI18" s="86" t="s">
        <v>340</v>
      </c>
      <c r="AJ18" s="90">
        <v>5</v>
      </c>
      <c r="AK18" s="177"/>
      <c r="AL18" s="133"/>
      <c r="AM18" s="141">
        <f>AJ18/100</f>
        <v>0.05</v>
      </c>
      <c r="AN18" s="134">
        <f t="shared" si="4"/>
        <v>2.85</v>
      </c>
      <c r="AO18" s="88"/>
    </row>
    <row r="19" spans="1:49" s="12" customFormat="1" ht="14.1" customHeight="1">
      <c r="A19" s="654"/>
      <c r="B19" s="94" t="s">
        <v>131</v>
      </c>
      <c r="C19" s="101"/>
      <c r="D19" s="89"/>
      <c r="E19" s="150"/>
      <c r="F19" s="148"/>
      <c r="G19" s="89"/>
      <c r="H19" s="134"/>
      <c r="I19" s="95"/>
      <c r="J19" s="103" t="s">
        <v>144</v>
      </c>
      <c r="K19" s="307"/>
      <c r="L19" s="69"/>
      <c r="M19" s="143"/>
      <c r="N19" s="93"/>
      <c r="O19" s="183"/>
      <c r="P19" s="107"/>
      <c r="Q19" s="515"/>
      <c r="R19" s="94"/>
      <c r="S19" s="360"/>
      <c r="T19" s="90"/>
      <c r="U19" s="133"/>
      <c r="V19" s="133"/>
      <c r="W19" s="148"/>
      <c r="X19" s="88"/>
      <c r="Y19" s="88"/>
      <c r="Z19" s="192" t="s">
        <v>341</v>
      </c>
      <c r="AA19" s="86"/>
      <c r="AB19" s="90"/>
      <c r="AC19" s="133"/>
      <c r="AD19" s="133"/>
      <c r="AE19" s="87"/>
      <c r="AF19" s="134"/>
      <c r="AG19" s="95"/>
      <c r="AH19" s="94" t="s">
        <v>342</v>
      </c>
      <c r="AI19" s="86"/>
      <c r="AJ19" s="90"/>
      <c r="AK19" s="150"/>
      <c r="AL19" s="148"/>
      <c r="AM19" s="89"/>
      <c r="AN19" s="134"/>
      <c r="AO19" s="88"/>
    </row>
    <row r="20" spans="1:49" s="12" customFormat="1" ht="14.1" customHeight="1">
      <c r="A20" s="654"/>
      <c r="B20" s="241" t="s">
        <v>118</v>
      </c>
      <c r="C20" s="151"/>
      <c r="D20" s="90"/>
      <c r="E20" s="57"/>
      <c r="F20" s="57"/>
      <c r="G20" s="57"/>
      <c r="H20" s="100"/>
      <c r="I20" s="88"/>
      <c r="J20" s="241"/>
      <c r="K20" s="151"/>
      <c r="L20" s="90"/>
      <c r="M20" s="57"/>
      <c r="N20" s="57"/>
      <c r="O20" s="57"/>
      <c r="P20" s="100"/>
      <c r="Q20" s="358"/>
      <c r="R20" s="243"/>
      <c r="S20" s="517"/>
      <c r="T20" s="90"/>
      <c r="U20" s="133"/>
      <c r="V20" s="133"/>
      <c r="W20" s="148"/>
      <c r="X20" s="88"/>
      <c r="Y20" s="88"/>
      <c r="Z20" s="14"/>
      <c r="AA20" s="151"/>
      <c r="AB20" s="90"/>
      <c r="AC20" s="57"/>
      <c r="AD20" s="57"/>
      <c r="AE20" s="57"/>
      <c r="AF20" s="100"/>
      <c r="AG20" s="88"/>
      <c r="AH20" s="241" t="s">
        <v>343</v>
      </c>
      <c r="AI20" s="151"/>
      <c r="AJ20" s="90"/>
      <c r="AK20" s="152"/>
      <c r="AL20" s="133"/>
      <c r="AM20" s="89"/>
      <c r="AN20" s="134"/>
      <c r="AO20" s="88"/>
    </row>
    <row r="21" spans="1:49" s="12" customFormat="1" ht="14.1" customHeight="1">
      <c r="A21" s="638" t="s">
        <v>4</v>
      </c>
      <c r="B21" s="186" t="s">
        <v>105</v>
      </c>
      <c r="C21" s="173" t="s">
        <v>221</v>
      </c>
      <c r="D21" s="235">
        <v>75</v>
      </c>
      <c r="E21" s="93"/>
      <c r="F21" s="236"/>
      <c r="G21" s="141">
        <f>D21/100</f>
        <v>0.75</v>
      </c>
      <c r="H21" s="237">
        <f>(D21*$D$2)/1000</f>
        <v>42.75</v>
      </c>
      <c r="I21" s="238"/>
      <c r="J21" s="200" t="s">
        <v>106</v>
      </c>
      <c r="K21" s="173" t="s">
        <v>220</v>
      </c>
      <c r="L21" s="235">
        <v>75</v>
      </c>
      <c r="M21" s="93"/>
      <c r="N21" s="236"/>
      <c r="O21" s="141">
        <f>L21/100</f>
        <v>0.75</v>
      </c>
      <c r="P21" s="237">
        <f>(L21*$D$2)/1000</f>
        <v>42.75</v>
      </c>
      <c r="Q21" s="238"/>
      <c r="R21" s="186" t="s">
        <v>105</v>
      </c>
      <c r="S21" s="173" t="s">
        <v>221</v>
      </c>
      <c r="T21" s="174">
        <v>75</v>
      </c>
      <c r="U21" s="57"/>
      <c r="V21" s="57"/>
      <c r="W21" s="89">
        <f>T21/100</f>
        <v>0.75</v>
      </c>
      <c r="X21" s="107">
        <f>(T21*$D$2)/1000</f>
        <v>42.75</v>
      </c>
      <c r="Y21" s="91"/>
      <c r="Z21" s="186" t="s">
        <v>344</v>
      </c>
      <c r="AA21" s="173" t="s">
        <v>345</v>
      </c>
      <c r="AB21" s="174">
        <v>75</v>
      </c>
      <c r="AC21" s="57"/>
      <c r="AD21" s="57"/>
      <c r="AE21" s="89">
        <f>AB21/100</f>
        <v>0.75</v>
      </c>
      <c r="AF21" s="107">
        <f>(AB21*$D$2)/1000</f>
        <v>42.75</v>
      </c>
      <c r="AG21" s="91"/>
      <c r="AH21" s="186" t="s">
        <v>344</v>
      </c>
      <c r="AI21" s="173" t="s">
        <v>345</v>
      </c>
      <c r="AJ21" s="174">
        <v>75</v>
      </c>
      <c r="AK21" s="57"/>
      <c r="AL21" s="57"/>
      <c r="AM21" s="89">
        <f>AJ21/100</f>
        <v>0.75</v>
      </c>
      <c r="AN21" s="107">
        <f>(AJ21*$D$2)/1000</f>
        <v>42.75</v>
      </c>
      <c r="AO21" s="91"/>
    </row>
    <row r="22" spans="1:49" s="12" customFormat="1" ht="14.1" customHeight="1">
      <c r="A22" s="638"/>
      <c r="B22" s="186" t="s">
        <v>107</v>
      </c>
      <c r="C22" s="640" t="s">
        <v>108</v>
      </c>
      <c r="D22" s="90"/>
      <c r="E22" s="90"/>
      <c r="F22" s="90"/>
      <c r="G22" s="89"/>
      <c r="H22" s="100"/>
      <c r="I22" s="88"/>
      <c r="J22" s="200" t="s">
        <v>109</v>
      </c>
      <c r="K22" s="640" t="s">
        <v>108</v>
      </c>
      <c r="L22" s="90"/>
      <c r="M22" s="90"/>
      <c r="N22" s="90"/>
      <c r="O22" s="89"/>
      <c r="P22" s="100"/>
      <c r="Q22" s="88"/>
      <c r="R22" s="186" t="s">
        <v>107</v>
      </c>
      <c r="S22" s="640" t="s">
        <v>108</v>
      </c>
      <c r="T22" s="90"/>
      <c r="U22" s="90"/>
      <c r="V22" s="90"/>
      <c r="W22" s="89"/>
      <c r="X22" s="100"/>
      <c r="Y22" s="88"/>
      <c r="Z22" s="186" t="s">
        <v>346</v>
      </c>
      <c r="AA22" s="640" t="s">
        <v>347</v>
      </c>
      <c r="AB22" s="90"/>
      <c r="AC22" s="90"/>
      <c r="AD22" s="90"/>
      <c r="AE22" s="89"/>
      <c r="AF22" s="100"/>
      <c r="AG22" s="88"/>
      <c r="AH22" s="186" t="s">
        <v>346</v>
      </c>
      <c r="AI22" s="640" t="s">
        <v>347</v>
      </c>
      <c r="AJ22" s="90"/>
      <c r="AK22" s="90"/>
      <c r="AL22" s="90"/>
      <c r="AM22" s="89"/>
      <c r="AN22" s="100"/>
      <c r="AO22" s="88"/>
    </row>
    <row r="23" spans="1:49" s="12" customFormat="1" ht="14.1" customHeight="1">
      <c r="A23" s="638"/>
      <c r="B23" s="186" t="s">
        <v>222</v>
      </c>
      <c r="C23" s="641"/>
      <c r="D23" s="174"/>
      <c r="E23" s="90"/>
      <c r="F23" s="57"/>
      <c r="G23" s="89"/>
      <c r="H23" s="100"/>
      <c r="I23" s="88"/>
      <c r="J23" s="200" t="s">
        <v>110</v>
      </c>
      <c r="K23" s="641"/>
      <c r="L23" s="174"/>
      <c r="M23" s="90"/>
      <c r="N23" s="57"/>
      <c r="O23" s="89"/>
      <c r="P23" s="100"/>
      <c r="Q23" s="88"/>
      <c r="R23" s="186" t="s">
        <v>222</v>
      </c>
      <c r="S23" s="641"/>
      <c r="T23" s="90"/>
      <c r="U23" s="90"/>
      <c r="V23" s="57"/>
      <c r="W23" s="89"/>
      <c r="X23" s="100"/>
      <c r="Y23" s="88"/>
      <c r="Z23" s="186" t="s">
        <v>222</v>
      </c>
      <c r="AA23" s="641"/>
      <c r="AB23" s="90"/>
      <c r="AC23" s="90"/>
      <c r="AD23" s="57"/>
      <c r="AE23" s="89"/>
      <c r="AF23" s="100"/>
      <c r="AG23" s="88"/>
      <c r="AH23" s="186" t="s">
        <v>222</v>
      </c>
      <c r="AI23" s="641"/>
      <c r="AJ23" s="90"/>
      <c r="AK23" s="90"/>
      <c r="AL23" s="57"/>
      <c r="AM23" s="89"/>
      <c r="AN23" s="100"/>
      <c r="AO23" s="88"/>
    </row>
    <row r="24" spans="1:49" s="12" customFormat="1" ht="14.1" customHeight="1">
      <c r="A24" s="638"/>
      <c r="B24" s="187" t="s">
        <v>111</v>
      </c>
      <c r="C24" s="641"/>
      <c r="D24" s="90"/>
      <c r="E24" s="90"/>
      <c r="F24" s="90"/>
      <c r="G24" s="89"/>
      <c r="H24" s="100"/>
      <c r="I24" s="88"/>
      <c r="J24" s="93" t="s">
        <v>111</v>
      </c>
      <c r="K24" s="641"/>
      <c r="L24" s="90"/>
      <c r="M24" s="90"/>
      <c r="N24" s="90"/>
      <c r="O24" s="89"/>
      <c r="P24" s="100"/>
      <c r="Q24" s="88"/>
      <c r="R24" s="187" t="s">
        <v>111</v>
      </c>
      <c r="S24" s="641"/>
      <c r="T24" s="90"/>
      <c r="U24" s="90"/>
      <c r="V24" s="90"/>
      <c r="W24" s="89"/>
      <c r="X24" s="100"/>
      <c r="Y24" s="88"/>
      <c r="Z24" s="187" t="s">
        <v>342</v>
      </c>
      <c r="AA24" s="641"/>
      <c r="AB24" s="90"/>
      <c r="AC24" s="90"/>
      <c r="AD24" s="90"/>
      <c r="AE24" s="89"/>
      <c r="AF24" s="100"/>
      <c r="AG24" s="88"/>
      <c r="AH24" s="187" t="s">
        <v>342</v>
      </c>
      <c r="AI24" s="641"/>
      <c r="AJ24" s="90"/>
      <c r="AK24" s="90"/>
      <c r="AL24" s="90"/>
      <c r="AM24" s="89"/>
      <c r="AN24" s="100"/>
      <c r="AO24" s="88"/>
    </row>
    <row r="25" spans="1:49" s="12" customFormat="1" ht="14.1" customHeight="1">
      <c r="A25" s="655" t="s">
        <v>5</v>
      </c>
      <c r="B25" s="227" t="s">
        <v>173</v>
      </c>
      <c r="C25" s="261" t="s">
        <v>174</v>
      </c>
      <c r="D25" s="72">
        <v>30</v>
      </c>
      <c r="E25" s="262"/>
      <c r="F25" s="89"/>
      <c r="G25" s="89">
        <f>D25/100</f>
        <v>0.3</v>
      </c>
      <c r="H25" s="134">
        <f>(D25*$D$2)/1000</f>
        <v>17.100000000000001</v>
      </c>
      <c r="I25" s="88"/>
      <c r="J25" s="94" t="s">
        <v>188</v>
      </c>
      <c r="K25" s="176" t="s">
        <v>189</v>
      </c>
      <c r="L25" s="90">
        <v>15</v>
      </c>
      <c r="M25" s="137">
        <f>L25/85</f>
        <v>0.17647058823529413</v>
      </c>
      <c r="N25" s="66"/>
      <c r="O25" s="72"/>
      <c r="P25" s="237">
        <f>(L25*$D$2)/1000</f>
        <v>8.5500000000000007</v>
      </c>
      <c r="Q25" s="88"/>
      <c r="R25" s="142"/>
      <c r="S25" s="73"/>
      <c r="T25" s="69"/>
      <c r="U25" s="66"/>
      <c r="V25" s="69"/>
      <c r="W25" s="89"/>
      <c r="X25" s="107"/>
      <c r="Y25" s="67"/>
      <c r="Z25" s="227" t="s">
        <v>349</v>
      </c>
      <c r="AA25" s="261" t="s">
        <v>349</v>
      </c>
      <c r="AB25" s="72">
        <v>30</v>
      </c>
      <c r="AC25" s="311"/>
      <c r="AD25" s="89"/>
      <c r="AE25" s="89">
        <v>0.3</v>
      </c>
      <c r="AF25" s="107">
        <f>(AB25*$D$2)/1000</f>
        <v>17.100000000000001</v>
      </c>
      <c r="AG25" s="88"/>
      <c r="AH25" s="227" t="s">
        <v>134</v>
      </c>
      <c r="AI25" s="261" t="s">
        <v>348</v>
      </c>
      <c r="AJ25" s="72">
        <v>30</v>
      </c>
      <c r="AK25" s="262"/>
      <c r="AL25" s="89"/>
      <c r="AM25" s="89">
        <f>AJ25/100</f>
        <v>0.3</v>
      </c>
      <c r="AN25" s="134">
        <f>(AJ25*$D$2)/1000</f>
        <v>17.100000000000001</v>
      </c>
      <c r="AO25" s="88"/>
      <c r="AQ25" s="389"/>
      <c r="AR25" s="518"/>
      <c r="AS25" s="389"/>
      <c r="AT25" s="417"/>
      <c r="AU25" s="362"/>
      <c r="AV25" s="362"/>
      <c r="AW25" s="390"/>
    </row>
    <row r="26" spans="1:49" s="12" customFormat="1" ht="14.1" customHeight="1">
      <c r="A26" s="656"/>
      <c r="B26" s="228" t="s">
        <v>133</v>
      </c>
      <c r="C26" s="18" t="s">
        <v>145</v>
      </c>
      <c r="D26" s="72">
        <v>12</v>
      </c>
      <c r="E26" s="148"/>
      <c r="F26" s="215">
        <f>D26*0.5/35</f>
        <v>0.17142857142857143</v>
      </c>
      <c r="G26" s="89"/>
      <c r="H26" s="134">
        <f>(D26*$D$2)/1000</f>
        <v>6.84</v>
      </c>
      <c r="I26" s="95"/>
      <c r="J26" s="94" t="s">
        <v>190</v>
      </c>
      <c r="K26" s="213" t="s">
        <v>191</v>
      </c>
      <c r="L26" s="89">
        <v>10</v>
      </c>
      <c r="M26" s="66"/>
      <c r="N26" s="69">
        <f>L26*0.5/35</f>
        <v>0.14285714285714285</v>
      </c>
      <c r="O26" s="135"/>
      <c r="P26" s="237">
        <f>(L26*$D$2)/1000</f>
        <v>5.7</v>
      </c>
      <c r="Q26" s="91"/>
      <c r="R26" s="65"/>
      <c r="S26" s="64"/>
      <c r="T26" s="69"/>
      <c r="U26" s="66"/>
      <c r="V26" s="133"/>
      <c r="W26" s="89"/>
      <c r="X26" s="107"/>
      <c r="Y26" s="78"/>
      <c r="Z26" s="228" t="s">
        <v>293</v>
      </c>
      <c r="AA26" s="18" t="s">
        <v>350</v>
      </c>
      <c r="AB26" s="72">
        <v>12</v>
      </c>
      <c r="AC26" s="312"/>
      <c r="AD26" s="89">
        <f>AB26/30</f>
        <v>0.4</v>
      </c>
      <c r="AE26" s="183"/>
      <c r="AF26" s="107">
        <f>(AB26*$D$2)/1000</f>
        <v>6.84</v>
      </c>
      <c r="AG26" s="91"/>
      <c r="AH26" s="228" t="s">
        <v>133</v>
      </c>
      <c r="AI26" s="18" t="s">
        <v>145</v>
      </c>
      <c r="AJ26" s="72">
        <v>20</v>
      </c>
      <c r="AK26" s="148"/>
      <c r="AL26" s="215">
        <f>AJ26*0.5/35</f>
        <v>0.2857142857142857</v>
      </c>
      <c r="AM26" s="89"/>
      <c r="AN26" s="134">
        <f>(AJ26*$D$2)/1000</f>
        <v>11.4</v>
      </c>
      <c r="AO26" s="88"/>
      <c r="AQ26" s="389"/>
      <c r="AR26" s="519"/>
      <c r="AS26" s="389"/>
      <c r="AT26" s="578"/>
      <c r="AU26" s="414"/>
      <c r="AV26" s="414"/>
      <c r="AW26" s="390"/>
    </row>
    <row r="27" spans="1:49" s="12" customFormat="1" ht="14.1" customHeight="1">
      <c r="A27" s="656"/>
      <c r="B27" s="228" t="s">
        <v>146</v>
      </c>
      <c r="C27" s="261"/>
      <c r="D27" s="72"/>
      <c r="E27" s="262"/>
      <c r="F27" s="89"/>
      <c r="G27" s="89"/>
      <c r="H27" s="134"/>
      <c r="I27" s="88"/>
      <c r="J27" s="94" t="s">
        <v>132</v>
      </c>
      <c r="K27" s="173" t="s">
        <v>192</v>
      </c>
      <c r="L27" s="89">
        <v>30</v>
      </c>
      <c r="M27" s="163"/>
      <c r="N27" s="69"/>
      <c r="O27" s="72">
        <v>0.3</v>
      </c>
      <c r="P27" s="237">
        <f>(L27*$D$2)/1000</f>
        <v>17.100000000000001</v>
      </c>
      <c r="Q27" s="67"/>
      <c r="R27" s="65"/>
      <c r="S27" s="73"/>
      <c r="T27" s="69"/>
      <c r="U27" s="66"/>
      <c r="V27" s="69"/>
      <c r="W27" s="89"/>
      <c r="X27" s="107"/>
      <c r="Y27" s="78"/>
      <c r="Z27" s="228" t="s">
        <v>143</v>
      </c>
      <c r="AA27" s="261"/>
      <c r="AB27" s="72"/>
      <c r="AC27" s="190"/>
      <c r="AD27" s="183"/>
      <c r="AE27" s="183"/>
      <c r="AF27" s="100"/>
      <c r="AG27" s="67"/>
      <c r="AH27" s="228" t="s">
        <v>146</v>
      </c>
      <c r="AI27" s="261"/>
      <c r="AJ27" s="72"/>
      <c r="AK27" s="262"/>
      <c r="AL27" s="89"/>
      <c r="AM27" s="89"/>
      <c r="AN27" s="134"/>
      <c r="AO27" s="88"/>
      <c r="AQ27" s="389"/>
      <c r="AR27" s="518"/>
      <c r="AS27" s="389"/>
      <c r="AT27" s="412"/>
      <c r="AU27" s="414"/>
      <c r="AV27" s="414"/>
      <c r="AW27" s="422"/>
    </row>
    <row r="28" spans="1:49" s="12" customFormat="1" ht="14.1" customHeight="1">
      <c r="A28" s="656"/>
      <c r="B28" s="263" t="s">
        <v>147</v>
      </c>
      <c r="C28" s="18"/>
      <c r="D28" s="89"/>
      <c r="E28" s="57"/>
      <c r="F28" s="148"/>
      <c r="G28" s="148"/>
      <c r="H28" s="134"/>
      <c r="I28" s="88"/>
      <c r="J28" s="94" t="s">
        <v>78</v>
      </c>
      <c r="K28" s="58"/>
      <c r="L28" s="57"/>
      <c r="M28" s="163"/>
      <c r="N28" s="69"/>
      <c r="O28" s="69"/>
      <c r="P28" s="79"/>
      <c r="Q28" s="111"/>
      <c r="R28" s="65"/>
      <c r="S28" s="15"/>
      <c r="T28" s="63"/>
      <c r="U28" s="269"/>
      <c r="V28" s="137"/>
      <c r="W28" s="89"/>
      <c r="X28" s="107"/>
      <c r="Y28" s="67"/>
      <c r="Z28" s="263" t="s">
        <v>121</v>
      </c>
      <c r="AA28" s="18"/>
      <c r="AB28" s="89"/>
      <c r="AC28" s="57"/>
      <c r="AD28" s="57"/>
      <c r="AE28" s="89"/>
      <c r="AF28" s="88"/>
      <c r="AG28" s="111"/>
      <c r="AH28" s="263" t="s">
        <v>147</v>
      </c>
      <c r="AI28" s="18"/>
      <c r="AJ28" s="89"/>
      <c r="AK28" s="57"/>
      <c r="AL28" s="148"/>
      <c r="AM28" s="148"/>
      <c r="AN28" s="134"/>
      <c r="AO28" s="88"/>
      <c r="AQ28" s="389"/>
      <c r="AR28" s="519"/>
      <c r="AS28" s="362"/>
      <c r="AT28" s="430"/>
      <c r="AU28" s="430"/>
      <c r="AV28" s="362"/>
      <c r="AW28" s="418"/>
    </row>
    <row r="29" spans="1:49" s="12" customFormat="1" ht="14.1" customHeight="1">
      <c r="A29" s="656"/>
      <c r="B29" s="263" t="s">
        <v>117</v>
      </c>
      <c r="C29" s="18"/>
      <c r="D29" s="89"/>
      <c r="E29" s="283"/>
      <c r="F29" s="283"/>
      <c r="G29" s="72"/>
      <c r="H29" s="79"/>
      <c r="I29" s="138"/>
      <c r="J29" s="55" t="s">
        <v>117</v>
      </c>
      <c r="K29" s="58"/>
      <c r="L29" s="57"/>
      <c r="M29" s="164"/>
      <c r="N29" s="69"/>
      <c r="O29" s="14"/>
      <c r="P29" s="165"/>
      <c r="Q29" s="67"/>
      <c r="R29" s="65"/>
      <c r="S29" s="15"/>
      <c r="T29" s="268"/>
      <c r="U29" s="63"/>
      <c r="V29" s="66"/>
      <c r="W29" s="140"/>
      <c r="X29" s="79"/>
      <c r="Y29" s="67"/>
      <c r="Z29" s="263" t="s">
        <v>117</v>
      </c>
      <c r="AA29" s="18"/>
      <c r="AB29" s="89"/>
      <c r="AC29" s="265"/>
      <c r="AD29" s="265"/>
      <c r="AE29" s="265"/>
      <c r="AF29" s="266"/>
      <c r="AG29" s="67"/>
      <c r="AH29" s="263" t="s">
        <v>117</v>
      </c>
      <c r="AI29" s="18"/>
      <c r="AJ29" s="89"/>
      <c r="AK29" s="283"/>
      <c r="AL29" s="283"/>
      <c r="AM29" s="72"/>
      <c r="AN29" s="79"/>
      <c r="AO29" s="292"/>
      <c r="AQ29" s="389"/>
      <c r="AR29" s="519"/>
      <c r="AS29" s="362"/>
      <c r="AT29" s="572"/>
      <c r="AU29" s="572"/>
      <c r="AV29" s="572"/>
      <c r="AW29" s="524"/>
    </row>
    <row r="30" spans="1:49" s="12" customFormat="1" ht="14.1" customHeight="1">
      <c r="A30" s="656"/>
      <c r="B30" s="71"/>
      <c r="C30" s="176"/>
      <c r="D30" s="89"/>
      <c r="E30" s="69"/>
      <c r="F30" s="69"/>
      <c r="G30" s="69"/>
      <c r="H30" s="107"/>
      <c r="I30" s="78"/>
      <c r="J30" s="71"/>
      <c r="K30" s="176"/>
      <c r="L30" s="89"/>
      <c r="M30" s="69"/>
      <c r="N30" s="69"/>
      <c r="O30" s="69"/>
      <c r="P30" s="107"/>
      <c r="Q30" s="78"/>
      <c r="R30" s="71"/>
      <c r="S30" s="181"/>
      <c r="T30" s="130"/>
      <c r="U30" s="164"/>
      <c r="V30" s="69"/>
      <c r="W30" s="14"/>
      <c r="X30" s="165"/>
      <c r="Y30" s="67"/>
      <c r="Z30" s="55"/>
      <c r="AA30" s="58"/>
      <c r="AB30" s="57"/>
      <c r="AC30" s="164"/>
      <c r="AD30" s="69"/>
      <c r="AE30" s="14"/>
      <c r="AF30" s="165"/>
      <c r="AG30" s="67"/>
      <c r="AH30" s="103"/>
      <c r="AI30" s="59"/>
      <c r="AJ30" s="60"/>
      <c r="AK30" s="61"/>
      <c r="AL30" s="61"/>
      <c r="AM30" s="61"/>
      <c r="AN30" s="62"/>
      <c r="AO30" s="112"/>
    </row>
    <row r="31" spans="1:49" s="12" customFormat="1" ht="14.1" customHeight="1">
      <c r="A31" s="657"/>
      <c r="B31" s="103" t="s">
        <v>72</v>
      </c>
      <c r="C31" s="59"/>
      <c r="D31" s="60"/>
      <c r="E31" s="69"/>
      <c r="F31" s="69"/>
      <c r="G31" s="69"/>
      <c r="H31" s="107"/>
      <c r="I31" s="78"/>
      <c r="J31" s="103" t="s">
        <v>72</v>
      </c>
      <c r="K31" s="59"/>
      <c r="L31" s="60"/>
      <c r="M31" s="69"/>
      <c r="N31" s="69"/>
      <c r="O31" s="69"/>
      <c r="P31" s="107"/>
      <c r="Q31" s="78"/>
      <c r="R31" s="103" t="s">
        <v>199</v>
      </c>
      <c r="S31" s="59" t="s">
        <v>602</v>
      </c>
      <c r="T31" s="60">
        <v>1</v>
      </c>
      <c r="U31" s="23"/>
      <c r="V31" s="23"/>
      <c r="W31" s="23"/>
      <c r="X31" s="26"/>
      <c r="Y31" s="112"/>
      <c r="Z31" s="103" t="s">
        <v>341</v>
      </c>
      <c r="AA31" s="59"/>
      <c r="AB31" s="60"/>
      <c r="AC31" s="61"/>
      <c r="AD31" s="61"/>
      <c r="AE31" s="61"/>
      <c r="AF31" s="62"/>
      <c r="AG31" s="112"/>
      <c r="AH31" s="103" t="s">
        <v>351</v>
      </c>
      <c r="AI31" s="334" t="s">
        <v>617</v>
      </c>
      <c r="AJ31" s="333">
        <v>1</v>
      </c>
      <c r="AK31" s="61"/>
      <c r="AL31" s="61"/>
      <c r="AM31" s="61"/>
      <c r="AN31" s="161"/>
      <c r="AO31" s="162"/>
    </row>
    <row r="32" spans="1:49" s="12" customFormat="1" ht="14.1" customHeight="1">
      <c r="A32" s="247"/>
      <c r="B32" s="74"/>
      <c r="C32" s="231" t="s">
        <v>61</v>
      </c>
      <c r="D32" s="161"/>
      <c r="E32" s="232"/>
      <c r="F32" s="232"/>
      <c r="G32" s="232"/>
      <c r="H32" s="619" t="s">
        <v>614</v>
      </c>
      <c r="I32" s="619" t="s">
        <v>615</v>
      </c>
      <c r="J32" s="74"/>
      <c r="K32" s="113" t="s">
        <v>56</v>
      </c>
      <c r="L32" s="124"/>
      <c r="M32" s="115"/>
      <c r="N32" s="115"/>
      <c r="O32" s="115"/>
      <c r="P32" s="619" t="s">
        <v>614</v>
      </c>
      <c r="Q32" s="619" t="s">
        <v>615</v>
      </c>
      <c r="R32" s="122"/>
      <c r="S32" s="113" t="s">
        <v>56</v>
      </c>
      <c r="T32" s="114"/>
      <c r="U32" s="115"/>
      <c r="V32" s="115"/>
      <c r="W32" s="115"/>
      <c r="X32" s="619" t="s">
        <v>614</v>
      </c>
      <c r="Y32" s="619" t="s">
        <v>615</v>
      </c>
      <c r="Z32" s="20"/>
      <c r="AA32" s="113" t="s">
        <v>56</v>
      </c>
      <c r="AB32" s="114"/>
      <c r="AC32" s="115"/>
      <c r="AD32" s="115"/>
      <c r="AE32" s="115"/>
      <c r="AF32" s="619" t="s">
        <v>614</v>
      </c>
      <c r="AG32" s="619" t="s">
        <v>615</v>
      </c>
      <c r="AH32" s="20"/>
      <c r="AI32" s="231" t="s">
        <v>352</v>
      </c>
      <c r="AJ32" s="161"/>
      <c r="AK32" s="232"/>
      <c r="AL32" s="232"/>
      <c r="AM32" s="232"/>
      <c r="AN32" s="619" t="s">
        <v>614</v>
      </c>
      <c r="AO32" s="619" t="s">
        <v>615</v>
      </c>
    </row>
    <row r="33" spans="1:41" s="12" customFormat="1" ht="14.1" customHeight="1">
      <c r="A33" s="644"/>
      <c r="B33" s="647" t="s">
        <v>62</v>
      </c>
      <c r="C33" s="37" t="s">
        <v>67</v>
      </c>
      <c r="D33" s="96"/>
      <c r="E33" s="116"/>
      <c r="F33" s="116"/>
      <c r="G33" s="116"/>
      <c r="H33" s="45">
        <v>4.5</v>
      </c>
      <c r="I33" s="46">
        <f>SUM(E5:E31)</f>
        <v>5.2777777777777777</v>
      </c>
      <c r="J33" s="652" t="s">
        <v>57</v>
      </c>
      <c r="K33" s="37" t="s">
        <v>67</v>
      </c>
      <c r="L33" s="45"/>
      <c r="M33" s="125"/>
      <c r="N33" s="125"/>
      <c r="O33" s="125"/>
      <c r="P33" s="45">
        <v>4.5</v>
      </c>
      <c r="Q33" s="46">
        <f>SUM(M5:M31)</f>
        <v>5.1764705882352944</v>
      </c>
      <c r="R33" s="642" t="s">
        <v>57</v>
      </c>
      <c r="S33" s="37" t="s">
        <v>67</v>
      </c>
      <c r="T33" s="45"/>
      <c r="U33" s="125"/>
      <c r="V33" s="125"/>
      <c r="W33" s="125"/>
      <c r="X33" s="45">
        <v>4.5</v>
      </c>
      <c r="Y33" s="46">
        <f>SUM(U5:U31)</f>
        <v>5.0441176470588234</v>
      </c>
      <c r="Z33" s="642" t="s">
        <v>353</v>
      </c>
      <c r="AA33" s="37" t="s">
        <v>354</v>
      </c>
      <c r="AB33" s="45"/>
      <c r="AC33" s="125"/>
      <c r="AD33" s="125"/>
      <c r="AE33" s="125"/>
      <c r="AF33" s="45">
        <v>4.5</v>
      </c>
      <c r="AG33" s="46">
        <f>SUM(AC5:AC31)</f>
        <v>5</v>
      </c>
      <c r="AH33" s="642" t="s">
        <v>353</v>
      </c>
      <c r="AI33" s="37" t="s">
        <v>354</v>
      </c>
      <c r="AJ33" s="45"/>
      <c r="AK33" s="125"/>
      <c r="AL33" s="125"/>
      <c r="AM33" s="125"/>
      <c r="AN33" s="45">
        <v>4.5</v>
      </c>
      <c r="AO33" s="46">
        <f>SUM(AK5:AK31)</f>
        <v>5</v>
      </c>
    </row>
    <row r="34" spans="1:41" s="16" customFormat="1" ht="14.1" customHeight="1">
      <c r="A34" s="645"/>
      <c r="B34" s="647"/>
      <c r="C34" s="38" t="s">
        <v>68</v>
      </c>
      <c r="D34" s="97"/>
      <c r="E34" s="116"/>
      <c r="F34" s="116"/>
      <c r="G34" s="116"/>
      <c r="H34" s="46">
        <v>2</v>
      </c>
      <c r="I34" s="46">
        <f>SUM(F5:F31)</f>
        <v>2.6129870129870127</v>
      </c>
      <c r="J34" s="652"/>
      <c r="K34" s="38" t="s">
        <v>68</v>
      </c>
      <c r="L34" s="46"/>
      <c r="M34" s="125"/>
      <c r="N34" s="125"/>
      <c r="O34" s="125"/>
      <c r="P34" s="46">
        <v>2</v>
      </c>
      <c r="Q34" s="46">
        <f>SUM(N5:N31)</f>
        <v>2.7928571428571427</v>
      </c>
      <c r="R34" s="642"/>
      <c r="S34" s="38" t="s">
        <v>68</v>
      </c>
      <c r="T34" s="46"/>
      <c r="U34" s="125"/>
      <c r="V34" s="125"/>
      <c r="W34" s="125"/>
      <c r="X34" s="46">
        <v>2</v>
      </c>
      <c r="Y34" s="46">
        <f>SUM(V5:V31)</f>
        <v>2.842207792207792</v>
      </c>
      <c r="Z34" s="642"/>
      <c r="AA34" s="38" t="s">
        <v>355</v>
      </c>
      <c r="AB34" s="46"/>
      <c r="AC34" s="125"/>
      <c r="AD34" s="125"/>
      <c r="AE34" s="125"/>
      <c r="AF34" s="46">
        <v>2</v>
      </c>
      <c r="AG34" s="46">
        <f>SUM(AD5:AD31)</f>
        <v>2.8285714285714283</v>
      </c>
      <c r="AH34" s="642"/>
      <c r="AI34" s="38" t="s">
        <v>355</v>
      </c>
      <c r="AJ34" s="46"/>
      <c r="AK34" s="125"/>
      <c r="AL34" s="125"/>
      <c r="AM34" s="125"/>
      <c r="AN34" s="46">
        <v>2</v>
      </c>
      <c r="AO34" s="46">
        <f>SUM(AL5:AL31)</f>
        <v>2</v>
      </c>
    </row>
    <row r="35" spans="1:41" s="16" customFormat="1" ht="14.1" customHeight="1">
      <c r="A35" s="645"/>
      <c r="B35" s="647"/>
      <c r="C35" s="39" t="s">
        <v>63</v>
      </c>
      <c r="D35" s="98"/>
      <c r="E35" s="96"/>
      <c r="F35" s="96"/>
      <c r="G35" s="96"/>
      <c r="H35" s="46">
        <f>I35</f>
        <v>1.35</v>
      </c>
      <c r="I35" s="46">
        <f>SUM(G7:G31)</f>
        <v>1.35</v>
      </c>
      <c r="J35" s="652"/>
      <c r="K35" s="39" t="s">
        <v>58</v>
      </c>
      <c r="L35" s="47"/>
      <c r="M35" s="45"/>
      <c r="N35" s="45"/>
      <c r="O35" s="45"/>
      <c r="P35" s="46">
        <f>Q35</f>
        <v>1.5</v>
      </c>
      <c r="Q35" s="46">
        <f>SUM(O7:O31)</f>
        <v>1.5</v>
      </c>
      <c r="R35" s="642"/>
      <c r="S35" s="39" t="s">
        <v>58</v>
      </c>
      <c r="T35" s="47"/>
      <c r="U35" s="45"/>
      <c r="V35" s="45"/>
      <c r="W35" s="45"/>
      <c r="X35" s="46">
        <f>Y35</f>
        <v>1.5</v>
      </c>
      <c r="Y35" s="46">
        <f>SUM(W7:W31)</f>
        <v>1.5</v>
      </c>
      <c r="Z35" s="642"/>
      <c r="AA35" s="39" t="s">
        <v>356</v>
      </c>
      <c r="AB35" s="47"/>
      <c r="AC35" s="45"/>
      <c r="AD35" s="45"/>
      <c r="AE35" s="45"/>
      <c r="AF35" s="46">
        <f>AG35</f>
        <v>2.1800000000000002</v>
      </c>
      <c r="AG35" s="46">
        <f>SUM(AE7:AE31)</f>
        <v>2.1800000000000002</v>
      </c>
      <c r="AH35" s="642"/>
      <c r="AI35" s="39" t="s">
        <v>356</v>
      </c>
      <c r="AJ35" s="47"/>
      <c r="AK35" s="45"/>
      <c r="AL35" s="45"/>
      <c r="AM35" s="45"/>
      <c r="AN35" s="46">
        <f>AO35</f>
        <v>2.25</v>
      </c>
      <c r="AO35" s="46">
        <f>SUM(AM7:AM31)</f>
        <v>2.25</v>
      </c>
    </row>
    <row r="36" spans="1:41" s="12" customFormat="1" ht="14.1" customHeight="1">
      <c r="A36" s="645"/>
      <c r="B36" s="647"/>
      <c r="C36" s="39" t="s">
        <v>64</v>
      </c>
      <c r="D36" s="98"/>
      <c r="E36" s="97"/>
      <c r="F36" s="97"/>
      <c r="G36" s="97"/>
      <c r="H36" s="46">
        <f>I36</f>
        <v>0</v>
      </c>
      <c r="I36" s="46">
        <v>0</v>
      </c>
      <c r="J36" s="652"/>
      <c r="K36" s="39" t="s">
        <v>59</v>
      </c>
      <c r="L36" s="47"/>
      <c r="M36" s="46"/>
      <c r="N36" s="46"/>
      <c r="O36" s="46"/>
      <c r="P36" s="46">
        <f>Q36</f>
        <v>0</v>
      </c>
      <c r="Q36" s="46">
        <v>0</v>
      </c>
      <c r="R36" s="642"/>
      <c r="S36" s="39" t="s">
        <v>59</v>
      </c>
      <c r="T36" s="47"/>
      <c r="U36" s="46"/>
      <c r="V36" s="46"/>
      <c r="W36" s="46"/>
      <c r="X36" s="46">
        <f>Y36</f>
        <v>1</v>
      </c>
      <c r="Y36" s="46">
        <v>1</v>
      </c>
      <c r="Z36" s="642"/>
      <c r="AA36" s="39" t="s">
        <v>59</v>
      </c>
      <c r="AB36" s="47"/>
      <c r="AC36" s="46"/>
      <c r="AD36" s="46"/>
      <c r="AE36" s="46"/>
      <c r="AF36" s="46">
        <f>AG36</f>
        <v>0</v>
      </c>
      <c r="AG36" s="46">
        <v>0</v>
      </c>
      <c r="AH36" s="642"/>
      <c r="AI36" s="39" t="s">
        <v>357</v>
      </c>
      <c r="AJ36" s="47"/>
      <c r="AK36" s="46"/>
      <c r="AL36" s="46"/>
      <c r="AM36" s="46"/>
      <c r="AN36" s="46">
        <f>AO36</f>
        <v>0</v>
      </c>
      <c r="AO36" s="46">
        <v>0</v>
      </c>
    </row>
    <row r="37" spans="1:41" s="12" customFormat="1" ht="14.1" customHeight="1">
      <c r="A37" s="645"/>
      <c r="B37" s="647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52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42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42"/>
      <c r="AA37" s="37" t="s">
        <v>358</v>
      </c>
      <c r="AB37" s="47"/>
      <c r="AC37" s="47"/>
      <c r="AD37" s="47"/>
      <c r="AE37" s="47"/>
      <c r="AF37" s="46">
        <v>0</v>
      </c>
      <c r="AG37" s="46">
        <v>0</v>
      </c>
      <c r="AH37" s="642"/>
      <c r="AI37" s="37" t="s">
        <v>358</v>
      </c>
      <c r="AJ37" s="47"/>
      <c r="AK37" s="47"/>
      <c r="AL37" s="47"/>
      <c r="AM37" s="47"/>
      <c r="AN37" s="46">
        <v>0</v>
      </c>
      <c r="AO37" s="46">
        <v>0</v>
      </c>
    </row>
    <row r="38" spans="1:41" s="12" customFormat="1" ht="14.1" customHeight="1">
      <c r="A38" s="645"/>
      <c r="B38" s="647"/>
      <c r="C38" s="37" t="s">
        <v>116</v>
      </c>
      <c r="D38" s="98"/>
      <c r="E38" s="98"/>
      <c r="F38" s="98"/>
      <c r="G38" s="98"/>
      <c r="H38" s="46">
        <v>2.5</v>
      </c>
      <c r="I38" s="46">
        <v>2.5</v>
      </c>
      <c r="J38" s="652"/>
      <c r="K38" s="37" t="s">
        <v>116</v>
      </c>
      <c r="L38" s="47"/>
      <c r="M38" s="47"/>
      <c r="N38" s="47"/>
      <c r="O38" s="47"/>
      <c r="P38" s="46">
        <v>2.5</v>
      </c>
      <c r="Q38" s="46">
        <v>2.5</v>
      </c>
      <c r="R38" s="642"/>
      <c r="S38" s="37" t="s">
        <v>116</v>
      </c>
      <c r="T38" s="47"/>
      <c r="U38" s="47"/>
      <c r="V38" s="47"/>
      <c r="W38" s="47"/>
      <c r="X38" s="46">
        <v>2.5</v>
      </c>
      <c r="Y38" s="46">
        <v>2.5</v>
      </c>
      <c r="Z38" s="642"/>
      <c r="AA38" s="37" t="s">
        <v>359</v>
      </c>
      <c r="AB38" s="47"/>
      <c r="AC38" s="47"/>
      <c r="AD38" s="47"/>
      <c r="AE38" s="47"/>
      <c r="AF38" s="46">
        <v>2.5</v>
      </c>
      <c r="AG38" s="46">
        <v>2.5</v>
      </c>
      <c r="AH38" s="642"/>
      <c r="AI38" s="37" t="s">
        <v>359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2" customFormat="1" ht="14.1" customHeight="1">
      <c r="A39" s="646"/>
      <c r="B39" s="648"/>
      <c r="C39" s="39" t="s">
        <v>65</v>
      </c>
      <c r="D39" s="98"/>
      <c r="E39" s="98"/>
      <c r="F39" s="98"/>
      <c r="G39" s="98"/>
      <c r="H39" s="48">
        <f>(H33*70)+(H34*75)+(H35*25)+(H36*60)+(H37*150)+(H38*45)</f>
        <v>611.25</v>
      </c>
      <c r="I39" s="48">
        <f>(I33*70)+(I34*75)+(I35*25)+(I36*60)+(I37*150)+(I38*45)</f>
        <v>711.66847041847041</v>
      </c>
      <c r="J39" s="653"/>
      <c r="K39" s="39" t="s">
        <v>38</v>
      </c>
      <c r="L39" s="47"/>
      <c r="M39" s="47"/>
      <c r="N39" s="47"/>
      <c r="O39" s="47"/>
      <c r="P39" s="48">
        <f>(P33*70)+(P34*75)+(P35*25)+(P36*60)+(P37*150)+(P38*45)</f>
        <v>615</v>
      </c>
      <c r="Q39" s="48">
        <f>(Q33*70)+(Q34*75)+(Q35*25)+(Q36*60)+(Q37*150)+(Q38*45)</f>
        <v>721.81722689075627</v>
      </c>
      <c r="R39" s="643"/>
      <c r="S39" s="39" t="s">
        <v>38</v>
      </c>
      <c r="T39" s="47"/>
      <c r="U39" s="47"/>
      <c r="V39" s="47"/>
      <c r="W39" s="47"/>
      <c r="X39" s="48">
        <f>(X33*70)+(X34*75)+(X35*25)+(X36*60)+(X37*150)+(X38*45)</f>
        <v>675</v>
      </c>
      <c r="Y39" s="48">
        <f>(Y33*70)+(Y34*75)+(Y35*25)+(Y36*60)+(Y37*150)+(Y38*45)</f>
        <v>776.25381970970204</v>
      </c>
      <c r="Z39" s="643"/>
      <c r="AA39" s="39" t="s">
        <v>360</v>
      </c>
      <c r="AB39" s="47"/>
      <c r="AC39" s="47"/>
      <c r="AD39" s="47"/>
      <c r="AE39" s="47"/>
      <c r="AF39" s="48">
        <f>(AF33*70)+(AF34*75)+(AF35*25)+(AF36*60)+(AF37*150)+(AF38*45)</f>
        <v>632</v>
      </c>
      <c r="AG39" s="48">
        <f>(AG33*70)+(AG34*75)+(AG35*25)+(AG36*60)+(AG37*150)+(AG38*45)</f>
        <v>729.14285714285711</v>
      </c>
      <c r="AH39" s="643"/>
      <c r="AI39" s="39" t="s">
        <v>360</v>
      </c>
      <c r="AJ39" s="47"/>
      <c r="AK39" s="47"/>
      <c r="AL39" s="47"/>
      <c r="AM39" s="47"/>
      <c r="AN39" s="48">
        <f>(AN33*70)+(AN34*75)+(AN35*25)+(AN36*60)+(AN37*150)+(AN38*45)</f>
        <v>633.75</v>
      </c>
      <c r="AO39" s="48">
        <f>(AO33*70)+(AO34*75)+(AO35*25)+(AO36*60)+(AO37*150)+(AO38*45)</f>
        <v>668.75</v>
      </c>
    </row>
    <row r="40" spans="1:41" ht="6.75" customHeight="1">
      <c r="B40" s="12"/>
      <c r="C40" s="43"/>
      <c r="J40" s="12"/>
      <c r="K40" s="43"/>
      <c r="L40" s="12"/>
      <c r="R40" s="12"/>
      <c r="S40" s="12"/>
      <c r="Z40" s="12"/>
      <c r="AA40" s="43"/>
      <c r="AH40" s="12"/>
      <c r="AI40" s="43"/>
    </row>
    <row r="41" spans="1:41" ht="19.5" customHeight="1">
      <c r="B41" s="12"/>
      <c r="C41" s="43" t="s">
        <v>53</v>
      </c>
      <c r="J41" s="12"/>
      <c r="K41" s="43" t="s">
        <v>60</v>
      </c>
      <c r="L41" s="12"/>
      <c r="R41" s="12"/>
      <c r="S41" s="12" t="s">
        <v>54</v>
      </c>
      <c r="Z41" s="12"/>
      <c r="AA41" s="43"/>
      <c r="AH41" s="12"/>
      <c r="AI41" s="43"/>
    </row>
    <row r="42" spans="1:41" ht="18.75" customHeight="1">
      <c r="B42" s="12"/>
      <c r="C42" s="632" t="s">
        <v>104</v>
      </c>
      <c r="D42" s="632"/>
      <c r="E42" s="632"/>
      <c r="F42" s="632"/>
      <c r="G42" s="632"/>
      <c r="H42" s="632"/>
      <c r="I42" s="632"/>
      <c r="J42" s="632"/>
      <c r="K42" s="632"/>
      <c r="L42" s="632"/>
      <c r="M42" s="632"/>
      <c r="N42" s="632"/>
      <c r="O42" s="632"/>
      <c r="R42" s="12"/>
      <c r="S42" s="12"/>
      <c r="Z42" s="12"/>
      <c r="AA42" s="43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C42:O42"/>
    <mergeCell ref="A21:A24"/>
    <mergeCell ref="S22:S24"/>
    <mergeCell ref="A25:A31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K22:K24"/>
    <mergeCell ref="A5:A7"/>
    <mergeCell ref="A8:A14"/>
    <mergeCell ref="A15:A20"/>
    <mergeCell ref="AI22:AI24"/>
    <mergeCell ref="AA22:AA24"/>
    <mergeCell ref="AH33:AH39"/>
    <mergeCell ref="A33:A39"/>
    <mergeCell ref="B33:B39"/>
    <mergeCell ref="J33:J39"/>
    <mergeCell ref="R33:R39"/>
    <mergeCell ref="Z33:Z39"/>
    <mergeCell ref="C22:C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X47"/>
  <sheetViews>
    <sheetView zoomScaleNormal="100" workbookViewId="0">
      <selection activeCell="R21" sqref="R21:X24"/>
    </sheetView>
  </sheetViews>
  <sheetFormatPr defaultRowHeight="14.1" customHeight="1"/>
  <cols>
    <col min="1" max="1" width="2.875" customWidth="1"/>
    <col min="2" max="2" width="3.625" style="12" customWidth="1"/>
    <col min="3" max="3" width="10.625" style="43" customWidth="1"/>
    <col min="4" max="4" width="4.625" customWidth="1"/>
    <col min="5" max="5" width="2.375" hidden="1" customWidth="1"/>
    <col min="6" max="6" width="10.875" style="5" hidden="1" customWidth="1"/>
    <col min="7" max="7" width="4.625" style="5" hidden="1" customWidth="1"/>
    <col min="8" max="8" width="3.625" style="31" customWidth="1"/>
    <col min="9" max="9" width="4.625" customWidth="1"/>
    <col min="10" max="10" width="3.625" style="12" customWidth="1"/>
    <col min="11" max="11" width="10.625" style="43" customWidth="1"/>
    <col min="12" max="12" width="4.625" style="12" customWidth="1"/>
    <col min="13" max="13" width="3.75" hidden="1" customWidth="1"/>
    <col min="14" max="14" width="10.875" hidden="1" customWidth="1"/>
    <col min="15" max="15" width="4.625" hidden="1" customWidth="1"/>
    <col min="16" max="16" width="3.625" style="31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2.375" hidden="1" customWidth="1"/>
    <col min="22" max="22" width="10.875" hidden="1" customWidth="1"/>
    <col min="23" max="23" width="4.625" hidden="1" customWidth="1"/>
    <col min="24" max="24" width="3.625" style="31" customWidth="1"/>
    <col min="25" max="25" width="4.625" customWidth="1"/>
    <col min="26" max="26" width="3.625" style="12" customWidth="1"/>
    <col min="27" max="27" width="10.625" style="43" customWidth="1"/>
    <col min="28" max="28" width="4.625" customWidth="1"/>
    <col min="29" max="29" width="10.875" hidden="1" customWidth="1"/>
    <col min="30" max="30" width="9.5" hidden="1" customWidth="1"/>
    <col min="31" max="31" width="4.625" hidden="1" customWidth="1"/>
    <col min="32" max="32" width="3.625" style="31" customWidth="1"/>
    <col min="33" max="33" width="4.625" customWidth="1"/>
    <col min="34" max="34" width="3.625" style="12" customWidth="1"/>
    <col min="35" max="35" width="10.625" style="43" customWidth="1"/>
    <col min="36" max="36" width="4.625" customWidth="1"/>
    <col min="37" max="37" width="9.5" hidden="1" customWidth="1"/>
    <col min="38" max="39" width="4.625" hidden="1" customWidth="1"/>
    <col min="40" max="40" width="3.625" style="31" customWidth="1"/>
    <col min="41" max="41" width="4.625" customWidth="1"/>
  </cols>
  <sheetData>
    <row r="1" spans="1:50" ht="19.5" customHeight="1">
      <c r="A1" s="8"/>
      <c r="B1" s="40"/>
      <c r="C1" s="40"/>
      <c r="D1" s="633" t="s">
        <v>18</v>
      </c>
      <c r="E1" s="633"/>
      <c r="F1" s="633"/>
      <c r="G1" s="633"/>
      <c r="H1" s="633"/>
      <c r="I1" s="633"/>
      <c r="J1" s="633"/>
      <c r="K1" s="5" t="s">
        <v>616</v>
      </c>
      <c r="L1" t="s">
        <v>470</v>
      </c>
      <c r="Z1" s="40"/>
      <c r="AA1" s="40"/>
      <c r="AB1" s="8"/>
      <c r="AC1" s="8"/>
      <c r="AD1" s="8"/>
      <c r="AE1" s="8"/>
      <c r="AG1" s="8"/>
      <c r="AH1" s="40"/>
      <c r="AI1" s="40"/>
      <c r="AJ1" s="8"/>
      <c r="AK1" s="8"/>
      <c r="AL1" s="8"/>
      <c r="AM1" s="8"/>
      <c r="AO1" s="8"/>
    </row>
    <row r="2" spans="1:50" ht="14.1" customHeight="1">
      <c r="A2" s="2" t="s">
        <v>14</v>
      </c>
      <c r="B2" s="41" t="s">
        <v>44</v>
      </c>
      <c r="C2" s="42" t="s">
        <v>45</v>
      </c>
      <c r="D2" s="639">
        <v>570</v>
      </c>
      <c r="E2" s="639"/>
      <c r="F2" s="28"/>
      <c r="G2" s="28"/>
      <c r="H2" s="28"/>
      <c r="I2" s="28"/>
      <c r="J2" s="44"/>
      <c r="K2" s="634" t="s">
        <v>504</v>
      </c>
      <c r="L2" s="635"/>
      <c r="M2" s="635"/>
      <c r="N2" s="635"/>
      <c r="O2" s="635"/>
      <c r="P2" s="635"/>
      <c r="Q2" s="635"/>
      <c r="R2" s="635"/>
      <c r="S2" s="635"/>
      <c r="T2" s="635"/>
      <c r="U2" s="635"/>
      <c r="V2" s="635"/>
      <c r="W2" s="635"/>
      <c r="X2" s="635"/>
      <c r="Y2" s="635"/>
      <c r="Z2" s="635"/>
      <c r="AA2" s="635"/>
      <c r="AB2" s="635"/>
      <c r="AC2" s="635"/>
      <c r="AD2" s="635"/>
      <c r="AE2" s="635"/>
      <c r="AF2" s="635"/>
      <c r="AG2" s="635"/>
      <c r="AH2" s="635"/>
      <c r="AI2" s="635"/>
      <c r="AJ2" s="635"/>
      <c r="AK2" s="635"/>
      <c r="AL2" s="635"/>
      <c r="AM2" s="635"/>
      <c r="AN2" s="635"/>
      <c r="AO2" s="635"/>
    </row>
    <row r="3" spans="1:50" s="12" customFormat="1" ht="14.1" customHeight="1">
      <c r="A3" s="636" t="s">
        <v>6</v>
      </c>
      <c r="B3" s="13"/>
      <c r="C3" s="637">
        <v>45607</v>
      </c>
      <c r="D3" s="637"/>
      <c r="E3" s="17"/>
      <c r="F3" s="17"/>
      <c r="G3" s="17"/>
      <c r="H3" s="27"/>
      <c r="I3" s="13" t="s">
        <v>7</v>
      </c>
      <c r="J3" s="13"/>
      <c r="K3" s="637">
        <f>C3+1</f>
        <v>45608</v>
      </c>
      <c r="L3" s="637"/>
      <c r="M3" s="17"/>
      <c r="N3" s="17"/>
      <c r="O3" s="17"/>
      <c r="P3" s="27"/>
      <c r="Q3" s="13" t="s">
        <v>8</v>
      </c>
      <c r="R3" s="120"/>
      <c r="S3" s="637">
        <f>C3+2</f>
        <v>45609</v>
      </c>
      <c r="T3" s="637"/>
      <c r="U3" s="17"/>
      <c r="V3" s="17"/>
      <c r="W3" s="17"/>
      <c r="X3" s="27"/>
      <c r="Y3" s="13" t="s">
        <v>9</v>
      </c>
      <c r="Z3" s="120"/>
      <c r="AA3" s="637">
        <f>C3+3</f>
        <v>45610</v>
      </c>
      <c r="AB3" s="637"/>
      <c r="AC3" s="17"/>
      <c r="AD3" s="17"/>
      <c r="AE3" s="17"/>
      <c r="AF3" s="27"/>
      <c r="AG3" s="13" t="s">
        <v>10</v>
      </c>
      <c r="AH3" s="120"/>
      <c r="AI3" s="637">
        <f>C3+4</f>
        <v>45611</v>
      </c>
      <c r="AJ3" s="637"/>
      <c r="AK3" s="17"/>
      <c r="AL3" s="17"/>
      <c r="AM3" s="17"/>
      <c r="AN3" s="27"/>
      <c r="AO3" s="13" t="s">
        <v>101</v>
      </c>
    </row>
    <row r="4" spans="1:50" s="12" customFormat="1" ht="14.1" customHeight="1">
      <c r="A4" s="636"/>
      <c r="B4" s="13" t="s">
        <v>46</v>
      </c>
      <c r="C4" s="13" t="s">
        <v>47</v>
      </c>
      <c r="D4" s="13" t="s">
        <v>15</v>
      </c>
      <c r="E4" s="13" t="s">
        <v>32</v>
      </c>
      <c r="F4" s="13" t="s">
        <v>33</v>
      </c>
      <c r="G4" s="13" t="s">
        <v>36</v>
      </c>
      <c r="H4" s="27" t="s">
        <v>35</v>
      </c>
      <c r="I4" s="13" t="s">
        <v>55</v>
      </c>
      <c r="J4" s="13" t="s">
        <v>50</v>
      </c>
      <c r="K4" s="13" t="s">
        <v>51</v>
      </c>
      <c r="L4" s="13" t="s">
        <v>52</v>
      </c>
      <c r="M4" s="13" t="s">
        <v>32</v>
      </c>
      <c r="N4" s="13" t="s">
        <v>33</v>
      </c>
      <c r="O4" s="13" t="s">
        <v>36</v>
      </c>
      <c r="P4" s="27" t="s">
        <v>31</v>
      </c>
      <c r="Q4" s="13" t="s">
        <v>55</v>
      </c>
      <c r="R4" s="120" t="s">
        <v>11</v>
      </c>
      <c r="S4" s="13" t="s">
        <v>12</v>
      </c>
      <c r="T4" s="13" t="s">
        <v>15</v>
      </c>
      <c r="U4" s="13" t="s">
        <v>32</v>
      </c>
      <c r="V4" s="13" t="s">
        <v>33</v>
      </c>
      <c r="W4" s="13" t="s">
        <v>36</v>
      </c>
      <c r="X4" s="27" t="s">
        <v>35</v>
      </c>
      <c r="Y4" s="13" t="s">
        <v>55</v>
      </c>
      <c r="Z4" s="120" t="s">
        <v>11</v>
      </c>
      <c r="AA4" s="13" t="s">
        <v>12</v>
      </c>
      <c r="AB4" s="13" t="s">
        <v>15</v>
      </c>
      <c r="AC4" s="13" t="s">
        <v>32</v>
      </c>
      <c r="AD4" s="13" t="s">
        <v>33</v>
      </c>
      <c r="AE4" s="13" t="s">
        <v>36</v>
      </c>
      <c r="AF4" s="27" t="s">
        <v>35</v>
      </c>
      <c r="AG4" s="13" t="s">
        <v>55</v>
      </c>
      <c r="AH4" s="120" t="s">
        <v>46</v>
      </c>
      <c r="AI4" s="13" t="s">
        <v>47</v>
      </c>
      <c r="AJ4" s="13" t="s">
        <v>15</v>
      </c>
      <c r="AK4" s="13" t="s">
        <v>32</v>
      </c>
      <c r="AL4" s="13" t="s">
        <v>33</v>
      </c>
      <c r="AM4" s="13" t="s">
        <v>36</v>
      </c>
      <c r="AN4" s="27" t="s">
        <v>35</v>
      </c>
      <c r="AO4" s="13" t="s">
        <v>55</v>
      </c>
    </row>
    <row r="5" spans="1:50" s="12" customFormat="1" ht="14.1" customHeight="1">
      <c r="A5" s="638" t="s">
        <v>13</v>
      </c>
      <c r="B5" s="75" t="s">
        <v>454</v>
      </c>
      <c r="C5" s="117" t="s">
        <v>277</v>
      </c>
      <c r="D5" s="118">
        <v>80</v>
      </c>
      <c r="E5" s="69">
        <f>D5/20</f>
        <v>4</v>
      </c>
      <c r="F5" s="13"/>
      <c r="G5" s="13"/>
      <c r="H5" s="107">
        <f>(D5*$D$2)/1000</f>
        <v>45.6</v>
      </c>
      <c r="I5" s="131"/>
      <c r="J5" s="75" t="s">
        <v>454</v>
      </c>
      <c r="K5" s="117" t="s">
        <v>453</v>
      </c>
      <c r="L5" s="118">
        <v>80</v>
      </c>
      <c r="M5" s="69">
        <f>L5/20</f>
        <v>4</v>
      </c>
      <c r="N5" s="13"/>
      <c r="O5" s="13"/>
      <c r="P5" s="107">
        <f>(L5*$D$2)/1000</f>
        <v>45.6</v>
      </c>
      <c r="Q5" s="67"/>
      <c r="R5" s="102" t="s">
        <v>78</v>
      </c>
      <c r="S5" s="86" t="s">
        <v>254</v>
      </c>
      <c r="T5" s="90">
        <v>100</v>
      </c>
      <c r="U5" s="69">
        <f>T5/20</f>
        <v>5</v>
      </c>
      <c r="V5" s="13"/>
      <c r="W5" s="13"/>
      <c r="X5" s="107">
        <f>(T5*$D$2)/1000</f>
        <v>57</v>
      </c>
      <c r="Y5" s="131"/>
      <c r="Z5" s="75" t="s">
        <v>454</v>
      </c>
      <c r="AA5" s="117" t="s">
        <v>277</v>
      </c>
      <c r="AB5" s="118">
        <v>70</v>
      </c>
      <c r="AC5" s="69">
        <f>AB5/20</f>
        <v>3.5</v>
      </c>
      <c r="AD5" s="13"/>
      <c r="AE5" s="13"/>
      <c r="AF5" s="107">
        <f>(AB5*$D$2)/1000</f>
        <v>39.9</v>
      </c>
      <c r="AG5" s="67"/>
      <c r="AH5" s="75" t="s">
        <v>454</v>
      </c>
      <c r="AI5" s="117" t="s">
        <v>277</v>
      </c>
      <c r="AJ5" s="118">
        <v>80</v>
      </c>
      <c r="AK5" s="69">
        <f>AJ5/20</f>
        <v>4</v>
      </c>
      <c r="AL5" s="13"/>
      <c r="AM5" s="13"/>
      <c r="AN5" s="107">
        <f>(AJ5*$D$2)/1000</f>
        <v>45.6</v>
      </c>
      <c r="AO5" s="67"/>
      <c r="AQ5" s="404"/>
      <c r="AR5" s="405"/>
      <c r="AS5" s="388"/>
      <c r="AT5" s="387"/>
      <c r="AU5" s="406"/>
      <c r="AV5" s="406"/>
      <c r="AW5" s="390"/>
      <c r="AX5" s="407"/>
    </row>
    <row r="6" spans="1:50" s="12" customFormat="1" ht="14.1" customHeight="1">
      <c r="A6" s="638"/>
      <c r="B6" s="68" t="s">
        <v>78</v>
      </c>
      <c r="C6" s="76" t="s">
        <v>456</v>
      </c>
      <c r="D6" s="77">
        <v>20</v>
      </c>
      <c r="E6" s="69">
        <f>D6/20</f>
        <v>1</v>
      </c>
      <c r="F6" s="69"/>
      <c r="G6" s="13"/>
      <c r="H6" s="107">
        <f>(D6*$D$2)/1000</f>
        <v>11.4</v>
      </c>
      <c r="I6" s="132"/>
      <c r="J6" s="68" t="s">
        <v>455</v>
      </c>
      <c r="K6" s="76" t="s">
        <v>456</v>
      </c>
      <c r="L6" s="77">
        <v>20</v>
      </c>
      <c r="M6" s="69">
        <f>L6/20</f>
        <v>1</v>
      </c>
      <c r="N6" s="69"/>
      <c r="O6" s="13"/>
      <c r="P6" s="107">
        <f>(L6*$D$2)/1000</f>
        <v>11.4</v>
      </c>
      <c r="Q6" s="111"/>
      <c r="R6" s="386" t="s">
        <v>200</v>
      </c>
      <c r="S6" s="86"/>
      <c r="T6" s="282"/>
      <c r="U6" s="69"/>
      <c r="V6" s="69"/>
      <c r="W6" s="72"/>
      <c r="X6" s="111"/>
      <c r="Y6" s="67"/>
      <c r="Z6" s="68" t="s">
        <v>78</v>
      </c>
      <c r="AA6" s="76" t="s">
        <v>456</v>
      </c>
      <c r="AB6" s="77">
        <v>10</v>
      </c>
      <c r="AC6" s="69">
        <f>AB6/20</f>
        <v>0.5</v>
      </c>
      <c r="AD6" s="69"/>
      <c r="AE6" s="13"/>
      <c r="AF6" s="107">
        <f>(AB6*$D$2)/1000</f>
        <v>5.7</v>
      </c>
      <c r="AG6" s="111"/>
      <c r="AH6" s="68" t="s">
        <v>78</v>
      </c>
      <c r="AI6" s="76" t="s">
        <v>456</v>
      </c>
      <c r="AJ6" s="77">
        <v>20</v>
      </c>
      <c r="AK6" s="69">
        <f>AJ6/20</f>
        <v>1</v>
      </c>
      <c r="AL6" s="69"/>
      <c r="AM6" s="13"/>
      <c r="AN6" s="107">
        <f>(AJ6*$D$2)/1000</f>
        <v>11.4</v>
      </c>
      <c r="AO6" s="67"/>
      <c r="AQ6" s="408"/>
      <c r="AR6" s="405"/>
      <c r="AS6" s="409"/>
      <c r="AT6" s="387"/>
      <c r="AU6" s="387"/>
      <c r="AV6" s="389"/>
      <c r="AW6" s="410"/>
      <c r="AX6" s="407"/>
    </row>
    <row r="7" spans="1:50" s="12" customFormat="1" ht="14.1" customHeight="1">
      <c r="A7" s="638"/>
      <c r="B7" s="19" t="s">
        <v>278</v>
      </c>
      <c r="C7" s="6"/>
      <c r="D7" s="13"/>
      <c r="E7" s="13"/>
      <c r="F7" s="13"/>
      <c r="G7" s="13"/>
      <c r="H7" s="27"/>
      <c r="I7" s="132"/>
      <c r="J7" s="19" t="s">
        <v>457</v>
      </c>
      <c r="K7" s="6"/>
      <c r="L7" s="13"/>
      <c r="M7" s="13"/>
      <c r="N7" s="13"/>
      <c r="O7" s="13"/>
      <c r="P7" s="27"/>
      <c r="Q7" s="111"/>
      <c r="R7" s="93"/>
      <c r="S7" s="86"/>
      <c r="T7" s="282"/>
      <c r="U7" s="13"/>
      <c r="V7" s="13"/>
      <c r="W7" s="13"/>
      <c r="X7" s="67"/>
      <c r="Y7" s="67"/>
      <c r="Z7" s="19" t="s">
        <v>278</v>
      </c>
      <c r="AA7" s="6"/>
      <c r="AB7" s="13"/>
      <c r="AC7" s="13"/>
      <c r="AD7" s="13"/>
      <c r="AE7" s="13"/>
      <c r="AF7" s="27"/>
      <c r="AG7" s="111"/>
      <c r="AH7" s="19" t="s">
        <v>278</v>
      </c>
      <c r="AI7" s="6"/>
      <c r="AJ7" s="13"/>
      <c r="AK7" s="13"/>
      <c r="AL7" s="13"/>
      <c r="AM7" s="13"/>
      <c r="AN7" s="27"/>
      <c r="AO7" s="67"/>
      <c r="AQ7" s="388"/>
      <c r="AR7" s="405"/>
      <c r="AS7" s="409"/>
      <c r="AT7" s="406"/>
      <c r="AU7" s="406"/>
      <c r="AV7" s="406"/>
      <c r="AW7" s="407"/>
      <c r="AX7" s="407"/>
    </row>
    <row r="8" spans="1:50" s="12" customFormat="1" ht="14.1" customHeight="1">
      <c r="A8" s="638" t="s">
        <v>2</v>
      </c>
      <c r="B8" s="102" t="s">
        <v>361</v>
      </c>
      <c r="C8" s="86" t="s">
        <v>362</v>
      </c>
      <c r="D8" s="90">
        <v>65</v>
      </c>
      <c r="E8" s="109"/>
      <c r="F8" s="90">
        <f>D8/35</f>
        <v>1.8571428571428572</v>
      </c>
      <c r="G8" s="148"/>
      <c r="H8" s="27">
        <f>(D8*$D$2)/1000</f>
        <v>37.049999999999997</v>
      </c>
      <c r="I8" s="91"/>
      <c r="J8" s="70" t="s">
        <v>553</v>
      </c>
      <c r="K8" s="86" t="s">
        <v>350</v>
      </c>
      <c r="L8" s="90">
        <v>90</v>
      </c>
      <c r="M8" s="202"/>
      <c r="N8" s="141">
        <f>L8*0.7/35</f>
        <v>1.7999999999999998</v>
      </c>
      <c r="O8" s="89"/>
      <c r="P8" s="107">
        <f>(L8*$D$2)/1000</f>
        <v>51.3</v>
      </c>
      <c r="Q8" s="91"/>
      <c r="R8" s="169" t="s">
        <v>182</v>
      </c>
      <c r="S8" s="86" t="s">
        <v>283</v>
      </c>
      <c r="T8" s="90">
        <v>30</v>
      </c>
      <c r="U8" s="89"/>
      <c r="V8" s="90">
        <f>T8/35</f>
        <v>0.8571428571428571</v>
      </c>
      <c r="W8" s="89"/>
      <c r="X8" s="107">
        <f t="shared" ref="X8:X9" si="0">(T8*$D$2)/1000</f>
        <v>17.100000000000001</v>
      </c>
      <c r="Y8" s="91"/>
      <c r="Z8" s="53" t="s">
        <v>365</v>
      </c>
      <c r="AA8" s="86" t="s">
        <v>363</v>
      </c>
      <c r="AB8" s="89">
        <v>70</v>
      </c>
      <c r="AC8" s="109"/>
      <c r="AD8" s="90">
        <f>AB8/40</f>
        <v>1.75</v>
      </c>
      <c r="AE8" s="148"/>
      <c r="AF8" s="107">
        <f>(AB8*1451)/1000</f>
        <v>101.57</v>
      </c>
      <c r="AG8" s="91"/>
      <c r="AH8" s="160" t="s">
        <v>177</v>
      </c>
      <c r="AI8" s="176" t="s">
        <v>315</v>
      </c>
      <c r="AJ8" s="362">
        <v>35</v>
      </c>
      <c r="AK8" s="190"/>
      <c r="AL8" s="293">
        <f>AJ8*0.9/35</f>
        <v>0.9</v>
      </c>
      <c r="AM8" s="183"/>
      <c r="AN8" s="107">
        <f t="shared" ref="AN8:AN12" si="1">(AJ8*$D$2)/1000</f>
        <v>19.95</v>
      </c>
      <c r="AO8" s="91"/>
      <c r="AQ8" s="388"/>
      <c r="AR8" s="411"/>
      <c r="AS8" s="388"/>
      <c r="AT8" s="412"/>
      <c r="AU8" s="413"/>
      <c r="AV8" s="414"/>
      <c r="AW8" s="390"/>
      <c r="AX8" s="415"/>
    </row>
    <row r="9" spans="1:50" s="12" customFormat="1" ht="14.1" customHeight="1">
      <c r="A9" s="638"/>
      <c r="B9" s="55" t="s">
        <v>367</v>
      </c>
      <c r="C9" s="86" t="s">
        <v>368</v>
      </c>
      <c r="D9" s="90">
        <v>15</v>
      </c>
      <c r="E9" s="109"/>
      <c r="F9" s="133"/>
      <c r="G9" s="89">
        <f>D9/100</f>
        <v>0.15</v>
      </c>
      <c r="H9" s="27">
        <f>(D9*$D$2)/1000</f>
        <v>8.5500000000000007</v>
      </c>
      <c r="I9" s="88"/>
      <c r="J9" s="71" t="s">
        <v>554</v>
      </c>
      <c r="K9" s="64" t="s">
        <v>389</v>
      </c>
      <c r="L9" s="72">
        <v>20</v>
      </c>
      <c r="M9" s="150"/>
      <c r="N9" s="148"/>
      <c r="O9" s="141">
        <f>L9/100</f>
        <v>0.2</v>
      </c>
      <c r="P9" s="107">
        <f>(L9*$D$2)/1000</f>
        <v>11.4</v>
      </c>
      <c r="Q9" s="88"/>
      <c r="R9" s="160" t="s">
        <v>601</v>
      </c>
      <c r="S9" s="86" t="s">
        <v>372</v>
      </c>
      <c r="T9" s="90">
        <v>15</v>
      </c>
      <c r="U9" s="133"/>
      <c r="V9" s="141"/>
      <c r="W9" s="89">
        <f>T9/100</f>
        <v>0.15</v>
      </c>
      <c r="X9" s="107">
        <f t="shared" si="0"/>
        <v>8.5500000000000007</v>
      </c>
      <c r="Y9" s="88"/>
      <c r="Z9" s="94" t="s">
        <v>370</v>
      </c>
      <c r="AA9" s="86" t="s">
        <v>600</v>
      </c>
      <c r="AB9" s="89">
        <v>20</v>
      </c>
      <c r="AC9" s="597">
        <f>AB9/90</f>
        <v>0.22222222222222221</v>
      </c>
      <c r="AD9" s="133"/>
      <c r="AE9" s="89"/>
      <c r="AF9" s="107">
        <f>(AB9*1451)/1000</f>
        <v>29.02</v>
      </c>
      <c r="AG9" s="88"/>
      <c r="AH9" s="160" t="s">
        <v>316</v>
      </c>
      <c r="AI9" s="176" t="s">
        <v>317</v>
      </c>
      <c r="AJ9" s="300">
        <v>80</v>
      </c>
      <c r="AK9" s="150"/>
      <c r="AL9" s="313">
        <f>AJ9/55</f>
        <v>1.4545454545454546</v>
      </c>
      <c r="AM9" s="141"/>
      <c r="AN9" s="107">
        <f t="shared" si="1"/>
        <v>45.6</v>
      </c>
      <c r="AO9" s="88"/>
      <c r="AQ9" s="388"/>
      <c r="AR9" s="388"/>
      <c r="AS9" s="411"/>
      <c r="AT9" s="388"/>
      <c r="AU9" s="412"/>
      <c r="AV9" s="413"/>
      <c r="AW9" s="414"/>
      <c r="AX9" s="390"/>
    </row>
    <row r="10" spans="1:50" s="12" customFormat="1" ht="14.1" customHeight="1">
      <c r="A10" s="638"/>
      <c r="B10" s="55" t="s">
        <v>371</v>
      </c>
      <c r="C10" s="86" t="s">
        <v>373</v>
      </c>
      <c r="D10" s="90">
        <v>30</v>
      </c>
      <c r="E10" s="109"/>
      <c r="F10" s="90"/>
      <c r="G10" s="89">
        <f>D10/100</f>
        <v>0.3</v>
      </c>
      <c r="H10" s="27">
        <f>(D10*$D$2)/1000</f>
        <v>17.100000000000001</v>
      </c>
      <c r="I10" s="88"/>
      <c r="J10" s="71" t="s">
        <v>284</v>
      </c>
      <c r="K10" s="64" t="s">
        <v>391</v>
      </c>
      <c r="L10" s="135">
        <v>8</v>
      </c>
      <c r="M10" s="93"/>
      <c r="N10" s="93"/>
      <c r="O10" s="141">
        <f>L10/100</f>
        <v>0.08</v>
      </c>
      <c r="P10" s="107">
        <f>(L10*$D$2)/1000</f>
        <v>4.5599999999999996</v>
      </c>
      <c r="Q10" s="88"/>
      <c r="R10" s="94" t="s">
        <v>78</v>
      </c>
      <c r="S10" s="176" t="s">
        <v>573</v>
      </c>
      <c r="T10" s="90">
        <v>10</v>
      </c>
      <c r="U10" s="133"/>
      <c r="V10" s="133">
        <f>T10/35</f>
        <v>0.2857142857142857</v>
      </c>
      <c r="W10" s="89"/>
      <c r="X10" s="107">
        <f t="shared" ref="X10:X14" si="2">(T10*$D$2)/1000</f>
        <v>5.7</v>
      </c>
      <c r="Y10" s="191"/>
      <c r="Z10" s="94" t="s">
        <v>376</v>
      </c>
      <c r="AA10" s="86"/>
      <c r="AB10" s="89"/>
      <c r="AC10" s="109"/>
      <c r="AD10" s="90"/>
      <c r="AE10" s="141"/>
      <c r="AF10" s="107"/>
      <c r="AG10" s="88"/>
      <c r="AH10" s="160" t="s">
        <v>121</v>
      </c>
      <c r="AI10" s="176" t="s">
        <v>319</v>
      </c>
      <c r="AJ10" s="300">
        <v>2</v>
      </c>
      <c r="AK10" s="141"/>
      <c r="AL10" s="314"/>
      <c r="AM10" s="141"/>
      <c r="AN10" s="107">
        <f t="shared" si="1"/>
        <v>1.1399999999999999</v>
      </c>
      <c r="AO10" s="191"/>
      <c r="AQ10" s="388"/>
      <c r="AR10" s="388"/>
      <c r="AS10" s="411"/>
      <c r="AT10" s="388"/>
      <c r="AU10" s="416"/>
      <c r="AV10" s="417"/>
      <c r="AW10" s="362"/>
      <c r="AX10" s="390"/>
    </row>
    <row r="11" spans="1:50" s="12" customFormat="1" ht="14.1" customHeight="1">
      <c r="A11" s="638"/>
      <c r="B11" s="55" t="s">
        <v>318</v>
      </c>
      <c r="C11" s="86"/>
      <c r="D11" s="90"/>
      <c r="E11" s="109"/>
      <c r="F11" s="133"/>
      <c r="G11" s="90"/>
      <c r="H11" s="134"/>
      <c r="I11" s="88"/>
      <c r="J11" s="71" t="s">
        <v>281</v>
      </c>
      <c r="K11" s="64"/>
      <c r="L11" s="89"/>
      <c r="M11" s="93"/>
      <c r="N11" s="93"/>
      <c r="O11" s="141"/>
      <c r="P11" s="107"/>
      <c r="Q11" s="88"/>
      <c r="R11" s="584" t="s">
        <v>200</v>
      </c>
      <c r="S11" s="101" t="s">
        <v>193</v>
      </c>
      <c r="T11" s="89">
        <v>60</v>
      </c>
      <c r="U11" s="133"/>
      <c r="V11" s="90"/>
      <c r="W11" s="89">
        <f>T11/100</f>
        <v>0.6</v>
      </c>
      <c r="X11" s="107">
        <f t="shared" si="2"/>
        <v>34.200000000000003</v>
      </c>
      <c r="Y11" s="88"/>
      <c r="Z11" s="94" t="s">
        <v>374</v>
      </c>
      <c r="AA11" s="86"/>
      <c r="AB11" s="86"/>
      <c r="AC11" s="109"/>
      <c r="AD11" s="133"/>
      <c r="AE11" s="89"/>
      <c r="AF11" s="134"/>
      <c r="AG11" s="88"/>
      <c r="AH11" s="160" t="s">
        <v>320</v>
      </c>
      <c r="AI11" s="176" t="s">
        <v>321</v>
      </c>
      <c r="AJ11" s="310">
        <v>10</v>
      </c>
      <c r="AK11" s="141"/>
      <c r="AL11" s="314"/>
      <c r="AM11" s="89">
        <f>AJ11/100</f>
        <v>0.1</v>
      </c>
      <c r="AN11" s="107">
        <f t="shared" si="1"/>
        <v>5.7</v>
      </c>
      <c r="AO11" s="88"/>
      <c r="AQ11" s="388"/>
      <c r="AR11" s="388"/>
      <c r="AS11" s="411"/>
      <c r="AT11" s="388"/>
      <c r="AU11" s="588"/>
      <c r="AV11" s="589"/>
      <c r="AW11" s="362"/>
      <c r="AX11" s="390"/>
    </row>
    <row r="12" spans="1:50" s="12" customFormat="1" ht="14.1" customHeight="1">
      <c r="A12" s="638"/>
      <c r="B12" s="103" t="s">
        <v>322</v>
      </c>
      <c r="C12" s="86"/>
      <c r="D12" s="90"/>
      <c r="E12" s="109"/>
      <c r="F12" s="90"/>
      <c r="G12" s="148"/>
      <c r="H12" s="85"/>
      <c r="I12" s="91"/>
      <c r="J12" s="103" t="s">
        <v>72</v>
      </c>
      <c r="K12" s="157"/>
      <c r="L12" s="90"/>
      <c r="M12" s="133"/>
      <c r="N12" s="133"/>
      <c r="O12" s="133"/>
      <c r="P12" s="107"/>
      <c r="Q12" s="91"/>
      <c r="R12" s="94" t="s">
        <v>0</v>
      </c>
      <c r="S12" s="173" t="s">
        <v>599</v>
      </c>
      <c r="T12" s="93">
        <v>20</v>
      </c>
      <c r="U12" s="133"/>
      <c r="V12" s="133">
        <f>T12/50</f>
        <v>0.4</v>
      </c>
      <c r="W12" s="89">
        <f>T12/100</f>
        <v>0.2</v>
      </c>
      <c r="X12" s="107">
        <f t="shared" si="2"/>
        <v>11.4</v>
      </c>
      <c r="Y12" s="88"/>
      <c r="Z12" s="192" t="s">
        <v>379</v>
      </c>
      <c r="AA12" s="273"/>
      <c r="AB12" s="286"/>
      <c r="AC12" s="109"/>
      <c r="AD12" s="90"/>
      <c r="AE12" s="148"/>
      <c r="AF12" s="85"/>
      <c r="AG12" s="91"/>
      <c r="AH12" s="241" t="s">
        <v>323</v>
      </c>
      <c r="AI12" s="361" t="s">
        <v>324</v>
      </c>
      <c r="AJ12" s="294">
        <v>20</v>
      </c>
      <c r="AK12" s="148"/>
      <c r="AL12" s="313"/>
      <c r="AM12" s="89">
        <f>AJ12/100</f>
        <v>0.2</v>
      </c>
      <c r="AN12" s="107">
        <f t="shared" si="1"/>
        <v>11.4</v>
      </c>
      <c r="AO12" s="88"/>
      <c r="AQ12" s="420"/>
      <c r="AR12" s="388"/>
      <c r="AS12" s="411"/>
      <c r="AT12" s="388"/>
      <c r="AU12" s="388"/>
      <c r="AV12" s="419"/>
      <c r="AW12" s="362"/>
      <c r="AX12" s="390"/>
    </row>
    <row r="13" spans="1:50" s="12" customFormat="1" ht="14.1" customHeight="1">
      <c r="A13" s="638"/>
      <c r="B13" s="83"/>
      <c r="C13" s="86"/>
      <c r="D13" s="105"/>
      <c r="E13" s="54"/>
      <c r="F13" s="90"/>
      <c r="G13" s="89"/>
      <c r="H13" s="100"/>
      <c r="I13" s="88"/>
      <c r="J13" s="103"/>
      <c r="K13" s="156"/>
      <c r="L13" s="174"/>
      <c r="M13" s="109"/>
      <c r="N13" s="133"/>
      <c r="O13" s="89"/>
      <c r="P13" s="134"/>
      <c r="Q13" s="88"/>
      <c r="R13" s="192" t="s">
        <v>72</v>
      </c>
      <c r="S13" s="86" t="s">
        <v>136</v>
      </c>
      <c r="T13" s="90">
        <v>20</v>
      </c>
      <c r="U13" s="93"/>
      <c r="V13" s="93"/>
      <c r="W13" s="89">
        <f>T13/100</f>
        <v>0.2</v>
      </c>
      <c r="X13" s="107">
        <f t="shared" si="2"/>
        <v>11.4</v>
      </c>
      <c r="Y13" s="88"/>
      <c r="Z13" s="83"/>
      <c r="AA13" s="86"/>
      <c r="AB13" s="105"/>
      <c r="AC13" s="54"/>
      <c r="AD13" s="90"/>
      <c r="AE13" s="89"/>
      <c r="AF13" s="100"/>
      <c r="AG13" s="88"/>
      <c r="AH13" s="179"/>
      <c r="AI13" s="86"/>
      <c r="AJ13" s="214"/>
      <c r="AK13" s="93"/>
      <c r="AL13" s="315"/>
      <c r="AM13" s="193"/>
      <c r="AN13" s="107"/>
      <c r="AO13" s="88"/>
      <c r="AQ13" s="421"/>
      <c r="AR13" s="420"/>
      <c r="AS13" s="405"/>
      <c r="AT13" s="388"/>
      <c r="AU13" s="388"/>
      <c r="AV13" s="419"/>
      <c r="AW13" s="388"/>
      <c r="AX13" s="390"/>
    </row>
    <row r="14" spans="1:50" s="12" customFormat="1" ht="14.1" customHeight="1">
      <c r="A14" s="638"/>
      <c r="B14" s="187"/>
      <c r="C14" s="86"/>
      <c r="D14" s="90"/>
      <c r="E14" s="90"/>
      <c r="F14" s="90"/>
      <c r="G14" s="89"/>
      <c r="H14" s="100"/>
      <c r="I14" s="88"/>
      <c r="J14" s="197"/>
      <c r="K14" s="198"/>
      <c r="L14" s="53"/>
      <c r="M14" s="199"/>
      <c r="N14" s="196"/>
      <c r="O14" s="89"/>
      <c r="P14" s="134"/>
      <c r="Q14" s="88"/>
      <c r="R14" s="192"/>
      <c r="S14" s="176" t="s">
        <v>397</v>
      </c>
      <c r="T14" s="94">
        <v>1</v>
      </c>
      <c r="U14" s="93"/>
      <c r="V14" s="93"/>
      <c r="W14" s="89"/>
      <c r="X14" s="107">
        <f t="shared" si="2"/>
        <v>0.56999999999999995</v>
      </c>
      <c r="Y14" s="88"/>
      <c r="Z14" s="187"/>
      <c r="AA14" s="86"/>
      <c r="AB14" s="90"/>
      <c r="AC14" s="90"/>
      <c r="AD14" s="90"/>
      <c r="AE14" s="89"/>
      <c r="AF14" s="100"/>
      <c r="AG14" s="88"/>
      <c r="AH14" s="187"/>
      <c r="AI14" s="86"/>
      <c r="AJ14" s="90"/>
      <c r="AK14" s="90"/>
      <c r="AL14" s="316"/>
      <c r="AM14" s="89"/>
      <c r="AN14" s="100"/>
      <c r="AO14" s="88"/>
      <c r="AQ14" s="388"/>
      <c r="AR14" s="405"/>
      <c r="AS14" s="388"/>
      <c r="AT14" s="388"/>
      <c r="AU14" s="419"/>
      <c r="AV14" s="362"/>
      <c r="AW14" s="422"/>
      <c r="AX14" s="418"/>
    </row>
    <row r="15" spans="1:50" s="12" customFormat="1" ht="14.1" customHeight="1">
      <c r="A15" s="638" t="s">
        <v>3</v>
      </c>
      <c r="B15" s="53" t="s">
        <v>361</v>
      </c>
      <c r="C15" s="86" t="s">
        <v>402</v>
      </c>
      <c r="D15" s="90">
        <v>50</v>
      </c>
      <c r="E15" s="133"/>
      <c r="F15" s="93"/>
      <c r="G15" s="89">
        <f>D15/100</f>
        <v>0.5</v>
      </c>
      <c r="H15" s="107">
        <f>(D15*$D$2)/1000</f>
        <v>28.5</v>
      </c>
      <c r="I15" s="91"/>
      <c r="J15" s="260" t="s">
        <v>203</v>
      </c>
      <c r="K15" s="18" t="s">
        <v>204</v>
      </c>
      <c r="L15" s="72">
        <v>6</v>
      </c>
      <c r="M15" s="148">
        <f>L15/15</f>
        <v>0.4</v>
      </c>
      <c r="N15" s="89"/>
      <c r="O15" s="89"/>
      <c r="P15" s="107">
        <f t="shared" ref="P15:P19" si="3">(L15*$D$2)/1000</f>
        <v>3.42</v>
      </c>
      <c r="Q15" s="91"/>
      <c r="R15" s="53" t="s">
        <v>215</v>
      </c>
      <c r="S15" s="86" t="s">
        <v>539</v>
      </c>
      <c r="T15" s="90">
        <v>50</v>
      </c>
      <c r="U15" s="133"/>
      <c r="V15" s="133">
        <f>T15/55</f>
        <v>0.90909090909090906</v>
      </c>
      <c r="W15" s="90"/>
      <c r="X15" s="134">
        <f>(T15*$D$2)/1000</f>
        <v>28.5</v>
      </c>
      <c r="Y15" s="88"/>
      <c r="Z15" s="169" t="s">
        <v>237</v>
      </c>
      <c r="AA15" s="64" t="s">
        <v>300</v>
      </c>
      <c r="AB15" s="69">
        <v>30</v>
      </c>
      <c r="AC15" s="150"/>
      <c r="AD15" s="325">
        <f>AB15/35</f>
        <v>0.8571428571428571</v>
      </c>
      <c r="AE15" s="148"/>
      <c r="AF15" s="107">
        <f>(AB15*$D$2)/1000</f>
        <v>17.100000000000001</v>
      </c>
      <c r="AG15" s="91"/>
      <c r="AH15" s="53" t="s">
        <v>386</v>
      </c>
      <c r="AI15" s="86" t="s">
        <v>587</v>
      </c>
      <c r="AJ15" s="90">
        <v>90</v>
      </c>
      <c r="AK15" s="133"/>
      <c r="AL15" s="93"/>
      <c r="AM15" s="89">
        <f>AJ15/100</f>
        <v>0.9</v>
      </c>
      <c r="AN15" s="107">
        <f>(AJ15*$D$2)/1000</f>
        <v>51.3</v>
      </c>
      <c r="AO15" s="88"/>
      <c r="AQ15" s="388"/>
      <c r="AR15" s="423"/>
      <c r="AS15" s="387"/>
      <c r="AT15" s="416"/>
      <c r="AU15" s="417"/>
      <c r="AV15" s="362"/>
      <c r="AW15" s="390"/>
      <c r="AX15" s="418"/>
    </row>
    <row r="16" spans="1:50" s="12" customFormat="1" ht="14.1" customHeight="1">
      <c r="A16" s="638"/>
      <c r="B16" s="94" t="s">
        <v>407</v>
      </c>
      <c r="C16" s="86" t="s">
        <v>408</v>
      </c>
      <c r="D16" s="90">
        <v>25</v>
      </c>
      <c r="E16" s="133"/>
      <c r="F16" s="93">
        <f>D16/35</f>
        <v>0.7142857142857143</v>
      </c>
      <c r="G16" s="89"/>
      <c r="H16" s="107">
        <f>(D16*$D$2)/1000</f>
        <v>14.25</v>
      </c>
      <c r="I16" s="95"/>
      <c r="J16" s="263" t="s">
        <v>111</v>
      </c>
      <c r="K16" s="287" t="s">
        <v>302</v>
      </c>
      <c r="L16" s="72">
        <v>45</v>
      </c>
      <c r="M16" s="141"/>
      <c r="N16" s="148"/>
      <c r="O16" s="89">
        <f>L16/100</f>
        <v>0.45</v>
      </c>
      <c r="P16" s="107">
        <f t="shared" si="3"/>
        <v>25.65</v>
      </c>
      <c r="Q16" s="91"/>
      <c r="R16" s="94" t="s">
        <v>131</v>
      </c>
      <c r="S16" s="86"/>
      <c r="T16" s="90"/>
      <c r="U16" s="133"/>
      <c r="V16" s="90"/>
      <c r="W16" s="90"/>
      <c r="X16" s="134"/>
      <c r="Y16" s="91"/>
      <c r="Z16" s="160" t="s">
        <v>299</v>
      </c>
      <c r="AA16" s="64" t="s">
        <v>142</v>
      </c>
      <c r="AB16" s="69">
        <v>22</v>
      </c>
      <c r="AC16" s="177"/>
      <c r="AD16" s="309"/>
      <c r="AE16" s="141">
        <v>0.22</v>
      </c>
      <c r="AF16" s="107">
        <f>(AB16*$D$2)/1000</f>
        <v>12.54</v>
      </c>
      <c r="AG16" s="88"/>
      <c r="AH16" s="94" t="s">
        <v>155</v>
      </c>
      <c r="AI16" s="86" t="s">
        <v>332</v>
      </c>
      <c r="AJ16" s="90">
        <v>5</v>
      </c>
      <c r="AK16" s="133"/>
      <c r="AL16" s="93"/>
      <c r="AM16" s="89"/>
      <c r="AN16" s="107">
        <f>(AJ16*$D$2)/1000</f>
        <v>2.85</v>
      </c>
      <c r="AO16" s="91"/>
      <c r="AQ16" s="388"/>
      <c r="AR16" s="423"/>
      <c r="AS16" s="387"/>
      <c r="AT16" s="424"/>
      <c r="AU16" s="419"/>
      <c r="AV16" s="362"/>
      <c r="AW16" s="390"/>
      <c r="AX16" s="418"/>
    </row>
    <row r="17" spans="1:50" s="12" customFormat="1" ht="14.1" customHeight="1">
      <c r="A17" s="638"/>
      <c r="B17" s="94" t="s">
        <v>121</v>
      </c>
      <c r="C17" s="86" t="s">
        <v>319</v>
      </c>
      <c r="D17" s="90">
        <v>2</v>
      </c>
      <c r="E17" s="133"/>
      <c r="F17" s="93"/>
      <c r="G17" s="89"/>
      <c r="H17" s="107">
        <f>(D17*$D$2)/1000</f>
        <v>1.1399999999999999</v>
      </c>
      <c r="I17" s="95"/>
      <c r="J17" s="263" t="s">
        <v>134</v>
      </c>
      <c r="K17" s="18" t="s">
        <v>205</v>
      </c>
      <c r="L17" s="72">
        <v>8</v>
      </c>
      <c r="M17" s="89"/>
      <c r="N17" s="288">
        <f>L17/35</f>
        <v>0.22857142857142856</v>
      </c>
      <c r="O17" s="89"/>
      <c r="P17" s="107">
        <f t="shared" si="3"/>
        <v>4.5599999999999996</v>
      </c>
      <c r="Q17" s="88"/>
      <c r="R17" s="94"/>
      <c r="S17" s="86"/>
      <c r="T17" s="90"/>
      <c r="U17" s="133"/>
      <c r="V17" s="141"/>
      <c r="W17" s="90"/>
      <c r="X17" s="134"/>
      <c r="Y17" s="88"/>
      <c r="Z17" s="160" t="s">
        <v>215</v>
      </c>
      <c r="AA17" s="64" t="s">
        <v>301</v>
      </c>
      <c r="AB17" s="70">
        <v>20</v>
      </c>
      <c r="AC17" s="399">
        <f>AB17/35</f>
        <v>0.5714285714285714</v>
      </c>
      <c r="AD17" s="326"/>
      <c r="AE17" s="148"/>
      <c r="AF17" s="107">
        <f>(AB17*$D$2)/1000</f>
        <v>11.4</v>
      </c>
      <c r="AG17" s="88"/>
      <c r="AH17" s="94" t="s">
        <v>586</v>
      </c>
      <c r="AI17" s="86" t="s">
        <v>555</v>
      </c>
      <c r="AJ17" s="90">
        <v>1</v>
      </c>
      <c r="AK17" s="133"/>
      <c r="AL17" s="93"/>
      <c r="AM17" s="89"/>
      <c r="AN17" s="107">
        <f>(AJ17*$D$2)/1000</f>
        <v>0.56999999999999995</v>
      </c>
      <c r="AO17" s="88"/>
      <c r="AQ17" s="388"/>
      <c r="AR17" s="423"/>
      <c r="AS17" s="387"/>
      <c r="AT17" s="414"/>
      <c r="AU17" s="425"/>
      <c r="AV17" s="362"/>
      <c r="AW17" s="390"/>
      <c r="AX17" s="418"/>
    </row>
    <row r="18" spans="1:50" s="12" customFormat="1" ht="14.1" customHeight="1">
      <c r="A18" s="638"/>
      <c r="B18" s="94" t="s">
        <v>325</v>
      </c>
      <c r="C18" s="86"/>
      <c r="D18" s="90"/>
      <c r="E18" s="133"/>
      <c r="F18" s="93"/>
      <c r="G18" s="89"/>
      <c r="H18" s="107"/>
      <c r="I18" s="88"/>
      <c r="J18" s="263" t="s">
        <v>200</v>
      </c>
      <c r="K18" s="18" t="s">
        <v>206</v>
      </c>
      <c r="L18" s="72">
        <v>1</v>
      </c>
      <c r="M18" s="89"/>
      <c r="N18" s="141"/>
      <c r="O18" s="89"/>
      <c r="P18" s="107">
        <f t="shared" si="3"/>
        <v>0.56999999999999995</v>
      </c>
      <c r="Q18" s="88"/>
      <c r="R18" s="94"/>
      <c r="S18" s="86"/>
      <c r="T18" s="90"/>
      <c r="U18" s="133"/>
      <c r="V18" s="141"/>
      <c r="W18" s="90"/>
      <c r="X18" s="134"/>
      <c r="Y18" s="88"/>
      <c r="Z18" s="94" t="s">
        <v>139</v>
      </c>
      <c r="AA18" s="319"/>
      <c r="AB18" s="69"/>
      <c r="AC18" s="177"/>
      <c r="AD18" s="309"/>
      <c r="AE18" s="148"/>
      <c r="AF18" s="107"/>
      <c r="AG18" s="88"/>
      <c r="AH18" s="94" t="s">
        <v>133</v>
      </c>
      <c r="AI18" s="86" t="s">
        <v>556</v>
      </c>
      <c r="AJ18" s="90">
        <v>8</v>
      </c>
      <c r="AK18" s="133"/>
      <c r="AL18" s="93">
        <f>AJ18/35</f>
        <v>0.22857142857142856</v>
      </c>
      <c r="AM18" s="89"/>
      <c r="AN18" s="107">
        <f>(AJ18*$D$2)/1000</f>
        <v>4.5599999999999996</v>
      </c>
      <c r="AO18" s="88"/>
      <c r="AQ18" s="388"/>
      <c r="AR18" s="225"/>
      <c r="AS18" s="387"/>
      <c r="AT18" s="424"/>
      <c r="AU18" s="419"/>
      <c r="AV18" s="362"/>
      <c r="AW18" s="390"/>
      <c r="AX18" s="418"/>
    </row>
    <row r="19" spans="1:50" s="12" customFormat="1" ht="14.1" customHeight="1">
      <c r="A19" s="638"/>
      <c r="B19" s="103" t="s">
        <v>118</v>
      </c>
      <c r="C19" s="218"/>
      <c r="D19" s="212"/>
      <c r="E19" s="89"/>
      <c r="F19" s="90"/>
      <c r="G19" s="133"/>
      <c r="H19" s="134"/>
      <c r="I19" s="95"/>
      <c r="J19" s="195" t="s">
        <v>118</v>
      </c>
      <c r="K19" s="18" t="s">
        <v>158</v>
      </c>
      <c r="L19" s="72">
        <v>10</v>
      </c>
      <c r="M19" s="150"/>
      <c r="N19" s="148"/>
      <c r="O19" s="89">
        <f>L19/100</f>
        <v>0.1</v>
      </c>
      <c r="P19" s="107">
        <f t="shared" si="3"/>
        <v>5.7</v>
      </c>
      <c r="Q19" s="88"/>
      <c r="R19" s="194"/>
      <c r="S19" s="86"/>
      <c r="T19" s="90"/>
      <c r="U19" s="89"/>
      <c r="V19" s="90"/>
      <c r="W19" s="133"/>
      <c r="X19" s="134"/>
      <c r="Y19" s="91"/>
      <c r="Z19" s="192" t="s">
        <v>72</v>
      </c>
      <c r="AA19" s="211"/>
      <c r="AB19" s="320"/>
      <c r="AC19" s="150"/>
      <c r="AD19" s="148"/>
      <c r="AE19" s="89"/>
      <c r="AF19" s="85"/>
      <c r="AG19" s="203"/>
      <c r="AH19" s="103" t="s">
        <v>118</v>
      </c>
      <c r="AI19" s="218"/>
      <c r="AJ19" s="212"/>
      <c r="AK19" s="89"/>
      <c r="AL19" s="90"/>
      <c r="AM19" s="133"/>
      <c r="AN19" s="134"/>
      <c r="AO19" s="91"/>
      <c r="AQ19" s="426"/>
      <c r="AR19" s="405"/>
      <c r="AS19" s="427"/>
      <c r="AT19" s="416"/>
      <c r="AU19" s="362"/>
      <c r="AV19" s="362"/>
      <c r="AW19" s="390"/>
      <c r="AX19" s="415"/>
    </row>
    <row r="20" spans="1:50" s="12" customFormat="1" ht="14.1" customHeight="1">
      <c r="A20" s="638"/>
      <c r="B20" s="240"/>
      <c r="C20" s="86"/>
      <c r="D20" s="90"/>
      <c r="E20" s="90"/>
      <c r="F20" s="90"/>
      <c r="G20" s="89"/>
      <c r="H20" s="100"/>
      <c r="I20" s="88"/>
      <c r="J20" s="242"/>
      <c r="K20" s="151"/>
      <c r="L20" s="90"/>
      <c r="M20" s="152"/>
      <c r="N20" s="133"/>
      <c r="O20" s="89"/>
      <c r="P20" s="134"/>
      <c r="Q20" s="88"/>
      <c r="R20" s="241"/>
      <c r="S20" s="151"/>
      <c r="T20" s="90"/>
      <c r="U20" s="57"/>
      <c r="V20" s="57"/>
      <c r="W20" s="57"/>
      <c r="X20" s="100"/>
      <c r="Y20" s="95"/>
      <c r="Z20" s="241"/>
      <c r="AA20" s="56"/>
      <c r="AB20" s="57"/>
      <c r="AC20" s="57"/>
      <c r="AD20" s="57"/>
      <c r="AE20" s="57"/>
      <c r="AF20" s="100"/>
      <c r="AG20" s="95"/>
      <c r="AH20" s="241"/>
      <c r="AI20" s="151"/>
      <c r="AJ20" s="90"/>
      <c r="AK20" s="57"/>
      <c r="AL20" s="57"/>
      <c r="AM20" s="57"/>
      <c r="AN20" s="100"/>
      <c r="AO20" s="88"/>
      <c r="AQ20" s="428"/>
      <c r="AR20" s="429"/>
      <c r="AS20" s="388"/>
      <c r="AT20" s="430"/>
      <c r="AU20" s="430"/>
      <c r="AV20" s="430"/>
      <c r="AW20" s="422"/>
      <c r="AX20" s="431"/>
    </row>
    <row r="21" spans="1:50" s="12" customFormat="1" ht="14.1" customHeight="1">
      <c r="A21" s="649" t="s">
        <v>4</v>
      </c>
      <c r="B21" s="186" t="s">
        <v>105</v>
      </c>
      <c r="C21" s="173" t="s">
        <v>221</v>
      </c>
      <c r="D21" s="174">
        <v>75</v>
      </c>
      <c r="E21" s="57"/>
      <c r="F21" s="57"/>
      <c r="G21" s="89">
        <f>D21/100</f>
        <v>0.75</v>
      </c>
      <c r="H21" s="107">
        <f>(D21*$D$2)/1000</f>
        <v>42.75</v>
      </c>
      <c r="I21" s="91"/>
      <c r="J21" s="200" t="s">
        <v>106</v>
      </c>
      <c r="K21" s="173" t="s">
        <v>220</v>
      </c>
      <c r="L21" s="235">
        <v>75</v>
      </c>
      <c r="M21" s="93"/>
      <c r="N21" s="236"/>
      <c r="O21" s="141">
        <f>L21/100</f>
        <v>0.75</v>
      </c>
      <c r="P21" s="237">
        <f>(L21*$D$2)/1000</f>
        <v>42.75</v>
      </c>
      <c r="Q21" s="238"/>
      <c r="R21" s="186"/>
      <c r="S21" s="173"/>
      <c r="T21" s="174"/>
      <c r="U21" s="57"/>
      <c r="V21" s="57"/>
      <c r="W21" s="89"/>
      <c r="X21" s="107"/>
      <c r="Y21" s="91"/>
      <c r="Z21" s="186" t="s">
        <v>105</v>
      </c>
      <c r="AA21" s="173" t="s">
        <v>221</v>
      </c>
      <c r="AB21" s="174">
        <v>75</v>
      </c>
      <c r="AC21" s="57"/>
      <c r="AD21" s="57"/>
      <c r="AE21" s="89">
        <f>AB21/100</f>
        <v>0.75</v>
      </c>
      <c r="AF21" s="107">
        <f>(AB21*$D$2)/1000</f>
        <v>42.75</v>
      </c>
      <c r="AG21" s="91"/>
      <c r="AH21" s="186" t="s">
        <v>105</v>
      </c>
      <c r="AI21" s="173" t="s">
        <v>221</v>
      </c>
      <c r="AJ21" s="174">
        <v>75</v>
      </c>
      <c r="AK21" s="57"/>
      <c r="AL21" s="57"/>
      <c r="AM21" s="89">
        <f>AJ21/100</f>
        <v>0.75</v>
      </c>
      <c r="AN21" s="107">
        <f>(AJ21*$D$2)/1000</f>
        <v>42.75</v>
      </c>
      <c r="AO21" s="91"/>
      <c r="AQ21" s="432"/>
      <c r="AR21" s="405"/>
      <c r="AS21" s="433"/>
      <c r="AT21" s="430"/>
      <c r="AU21" s="430"/>
      <c r="AV21" s="362"/>
      <c r="AW21" s="390"/>
      <c r="AX21" s="415"/>
    </row>
    <row r="22" spans="1:50" s="12" customFormat="1" ht="14.1" customHeight="1">
      <c r="A22" s="650"/>
      <c r="B22" s="186" t="s">
        <v>107</v>
      </c>
      <c r="C22" s="640" t="s">
        <v>108</v>
      </c>
      <c r="D22" s="90"/>
      <c r="E22" s="90"/>
      <c r="F22" s="90"/>
      <c r="G22" s="89"/>
      <c r="H22" s="100"/>
      <c r="I22" s="88"/>
      <c r="J22" s="200" t="s">
        <v>109</v>
      </c>
      <c r="K22" s="640" t="s">
        <v>108</v>
      </c>
      <c r="L22" s="90"/>
      <c r="M22" s="90"/>
      <c r="N22" s="90"/>
      <c r="O22" s="89"/>
      <c r="P22" s="100"/>
      <c r="Q22" s="88"/>
      <c r="R22" s="186"/>
      <c r="S22" s="640"/>
      <c r="T22" s="90"/>
      <c r="U22" s="90"/>
      <c r="V22" s="90"/>
      <c r="W22" s="89"/>
      <c r="X22" s="100"/>
      <c r="Y22" s="88"/>
      <c r="Z22" s="186" t="s">
        <v>107</v>
      </c>
      <c r="AA22" s="640" t="s">
        <v>108</v>
      </c>
      <c r="AB22" s="90"/>
      <c r="AC22" s="90"/>
      <c r="AD22" s="90"/>
      <c r="AE22" s="89"/>
      <c r="AF22" s="100"/>
      <c r="AG22" s="88"/>
      <c r="AH22" s="186" t="s">
        <v>107</v>
      </c>
      <c r="AI22" s="640" t="s">
        <v>108</v>
      </c>
      <c r="AJ22" s="90"/>
      <c r="AK22" s="90"/>
      <c r="AL22" s="90"/>
      <c r="AM22" s="89"/>
      <c r="AN22" s="100"/>
      <c r="AO22" s="88"/>
      <c r="AQ22" s="432"/>
      <c r="AR22" s="629"/>
      <c r="AS22" s="388"/>
      <c r="AT22" s="388"/>
      <c r="AU22" s="388"/>
      <c r="AV22" s="362"/>
      <c r="AW22" s="422"/>
      <c r="AX22" s="418"/>
    </row>
    <row r="23" spans="1:50" s="12" customFormat="1" ht="14.1" customHeight="1">
      <c r="A23" s="650"/>
      <c r="B23" s="186" t="s">
        <v>222</v>
      </c>
      <c r="C23" s="641"/>
      <c r="D23" s="90"/>
      <c r="E23" s="90"/>
      <c r="F23" s="57"/>
      <c r="G23" s="89"/>
      <c r="H23" s="100"/>
      <c r="I23" s="88"/>
      <c r="J23" s="200" t="s">
        <v>110</v>
      </c>
      <c r="K23" s="641"/>
      <c r="L23" s="174"/>
      <c r="M23" s="90"/>
      <c r="N23" s="57"/>
      <c r="O23" s="89"/>
      <c r="P23" s="100"/>
      <c r="Q23" s="88"/>
      <c r="R23" s="186"/>
      <c r="S23" s="641"/>
      <c r="T23" s="90"/>
      <c r="U23" s="90"/>
      <c r="V23" s="57"/>
      <c r="W23" s="89"/>
      <c r="X23" s="100"/>
      <c r="Y23" s="88"/>
      <c r="Z23" s="186" t="s">
        <v>222</v>
      </c>
      <c r="AA23" s="641"/>
      <c r="AB23" s="90"/>
      <c r="AC23" s="90"/>
      <c r="AD23" s="57"/>
      <c r="AE23" s="89"/>
      <c r="AF23" s="100"/>
      <c r="AG23" s="88"/>
      <c r="AH23" s="186" t="s">
        <v>222</v>
      </c>
      <c r="AI23" s="641"/>
      <c r="AJ23" s="90"/>
      <c r="AK23" s="90"/>
      <c r="AL23" s="57"/>
      <c r="AM23" s="89"/>
      <c r="AN23" s="100"/>
      <c r="AO23" s="88"/>
      <c r="AQ23" s="432"/>
      <c r="AR23" s="630"/>
      <c r="AS23" s="388"/>
      <c r="AT23" s="388"/>
      <c r="AU23" s="430"/>
      <c r="AV23" s="362"/>
      <c r="AW23" s="422"/>
      <c r="AX23" s="418"/>
    </row>
    <row r="24" spans="1:50" s="12" customFormat="1" ht="14.1" customHeight="1">
      <c r="A24" s="651"/>
      <c r="B24" s="187" t="s">
        <v>111</v>
      </c>
      <c r="C24" s="641"/>
      <c r="D24" s="90"/>
      <c r="E24" s="90"/>
      <c r="F24" s="90"/>
      <c r="G24" s="89"/>
      <c r="H24" s="100"/>
      <c r="I24" s="88"/>
      <c r="J24" s="93" t="s">
        <v>111</v>
      </c>
      <c r="K24" s="641"/>
      <c r="L24" s="90"/>
      <c r="M24" s="90"/>
      <c r="N24" s="90"/>
      <c r="O24" s="89"/>
      <c r="P24" s="100"/>
      <c r="Q24" s="88"/>
      <c r="R24" s="187"/>
      <c r="S24" s="641"/>
      <c r="T24" s="90"/>
      <c r="U24" s="90"/>
      <c r="V24" s="90"/>
      <c r="W24" s="89"/>
      <c r="X24" s="100"/>
      <c r="Y24" s="88"/>
      <c r="Z24" s="187" t="s">
        <v>111</v>
      </c>
      <c r="AA24" s="641"/>
      <c r="AB24" s="90"/>
      <c r="AC24" s="90"/>
      <c r="AD24" s="90"/>
      <c r="AE24" s="89"/>
      <c r="AF24" s="100"/>
      <c r="AG24" s="88"/>
      <c r="AH24" s="187" t="s">
        <v>111</v>
      </c>
      <c r="AI24" s="641"/>
      <c r="AJ24" s="90"/>
      <c r="AK24" s="90"/>
      <c r="AL24" s="90"/>
      <c r="AM24" s="89"/>
      <c r="AN24" s="100"/>
      <c r="AO24" s="88"/>
      <c r="AQ24" s="388"/>
      <c r="AR24" s="630"/>
      <c r="AS24" s="388"/>
      <c r="AT24" s="388"/>
      <c r="AU24" s="388"/>
      <c r="AV24" s="362"/>
      <c r="AW24" s="422"/>
      <c r="AX24" s="418"/>
    </row>
    <row r="25" spans="1:50" s="12" customFormat="1" ht="14.1" customHeight="1">
      <c r="A25" s="649" t="s">
        <v>5</v>
      </c>
      <c r="B25" s="400" t="s">
        <v>201</v>
      </c>
      <c r="C25" s="64" t="s">
        <v>137</v>
      </c>
      <c r="D25" s="69">
        <v>30</v>
      </c>
      <c r="E25" s="135"/>
      <c r="F25" s="135">
        <f>D25/140</f>
        <v>0.21428571428571427</v>
      </c>
      <c r="G25" s="140"/>
      <c r="H25" s="107">
        <f>(D25*$D$2)/1000</f>
        <v>17.100000000000001</v>
      </c>
      <c r="I25" s="88"/>
      <c r="J25" s="391" t="s">
        <v>303</v>
      </c>
      <c r="K25" s="64" t="s">
        <v>304</v>
      </c>
      <c r="L25" s="90">
        <v>3</v>
      </c>
      <c r="M25" s="66"/>
      <c r="N25" s="135"/>
      <c r="O25" s="72"/>
      <c r="P25" s="107">
        <f>(L25*$D$2)/1000</f>
        <v>1.71</v>
      </c>
      <c r="Q25" s="67"/>
      <c r="R25" s="53"/>
      <c r="S25" s="86"/>
      <c r="T25" s="90"/>
      <c r="U25" s="133"/>
      <c r="V25" s="93"/>
      <c r="W25" s="89"/>
      <c r="X25" s="107"/>
      <c r="Y25" s="67"/>
      <c r="Z25" s="392" t="s">
        <v>399</v>
      </c>
      <c r="AA25" s="393" t="s">
        <v>306</v>
      </c>
      <c r="AB25" s="69">
        <v>10</v>
      </c>
      <c r="AC25" s="322">
        <f>AB25/25</f>
        <v>0.4</v>
      </c>
      <c r="AD25" s="322"/>
      <c r="AE25" s="72"/>
      <c r="AF25" s="237">
        <f>(AB25*$D$2)/1000</f>
        <v>5.7</v>
      </c>
      <c r="AG25" s="88"/>
      <c r="AH25" s="227" t="s">
        <v>132</v>
      </c>
      <c r="AI25" s="261" t="s">
        <v>411</v>
      </c>
      <c r="AJ25" s="72">
        <v>15</v>
      </c>
      <c r="AK25" s="262">
        <f>AJ25/85</f>
        <v>0.17647058823529413</v>
      </c>
      <c r="AL25" s="89"/>
      <c r="AM25" s="89"/>
      <c r="AN25" s="134">
        <f>(AJ25*$D$2)/1000</f>
        <v>8.5500000000000007</v>
      </c>
      <c r="AO25" s="88"/>
      <c r="AQ25" s="609"/>
      <c r="AR25" s="610"/>
      <c r="AS25" s="387"/>
      <c r="AT25" s="611"/>
      <c r="AU25" s="611"/>
      <c r="AV25" s="389"/>
      <c r="AW25" s="390"/>
      <c r="AX25" s="407"/>
    </row>
    <row r="26" spans="1:50" s="12" customFormat="1" ht="14.1" customHeight="1">
      <c r="A26" s="650"/>
      <c r="B26" s="401" t="s">
        <v>202</v>
      </c>
      <c r="C26" s="73" t="s">
        <v>138</v>
      </c>
      <c r="D26" s="69">
        <v>1</v>
      </c>
      <c r="E26" s="166"/>
      <c r="F26" s="90"/>
      <c r="G26" s="72"/>
      <c r="H26" s="107">
        <f>(D26*$D$2)/1000</f>
        <v>0.56999999999999995</v>
      </c>
      <c r="I26" s="88"/>
      <c r="J26" s="65" t="s">
        <v>297</v>
      </c>
      <c r="K26" s="73" t="s">
        <v>212</v>
      </c>
      <c r="L26" s="90">
        <v>20</v>
      </c>
      <c r="M26" s="66"/>
      <c r="N26" s="66">
        <f>L26*0.9/55</f>
        <v>0.32727272727272727</v>
      </c>
      <c r="O26" s="72"/>
      <c r="P26" s="107">
        <f>(L26*$D$2)/1000</f>
        <v>11.4</v>
      </c>
      <c r="Q26" s="67"/>
      <c r="R26" s="94"/>
      <c r="S26" s="86"/>
      <c r="T26" s="90"/>
      <c r="U26" s="133"/>
      <c r="V26" s="93"/>
      <c r="W26" s="89"/>
      <c r="X26" s="107"/>
      <c r="Y26" s="78"/>
      <c r="Z26" s="71" t="s">
        <v>165</v>
      </c>
      <c r="AA26" s="393" t="s">
        <v>307</v>
      </c>
      <c r="AB26" s="69">
        <v>3</v>
      </c>
      <c r="AC26" s="323">
        <f>AB26/20</f>
        <v>0.15</v>
      </c>
      <c r="AD26" s="323"/>
      <c r="AE26" s="72"/>
      <c r="AF26" s="237">
        <f>(AB26*$D$2)/1000</f>
        <v>1.71</v>
      </c>
      <c r="AG26" s="95"/>
      <c r="AH26" s="228" t="s">
        <v>78</v>
      </c>
      <c r="AI26" s="18" t="s">
        <v>448</v>
      </c>
      <c r="AJ26" s="72">
        <v>15</v>
      </c>
      <c r="AK26" s="148"/>
      <c r="AL26" s="215">
        <f>AJ26*0.5/35</f>
        <v>0.21428571428571427</v>
      </c>
      <c r="AM26" s="89"/>
      <c r="AN26" s="134">
        <f>(AJ26*$D$2)/1000</f>
        <v>8.5500000000000007</v>
      </c>
      <c r="AO26" s="91"/>
      <c r="AQ26" s="387"/>
      <c r="AR26" s="610"/>
      <c r="AS26" s="387"/>
      <c r="AT26" s="612"/>
      <c r="AU26" s="612"/>
      <c r="AV26" s="389"/>
      <c r="AW26" s="390"/>
      <c r="AX26" s="434"/>
    </row>
    <row r="27" spans="1:50" s="12" customFormat="1" ht="14.1" customHeight="1">
      <c r="A27" s="650"/>
      <c r="B27" s="401" t="s">
        <v>139</v>
      </c>
      <c r="C27" s="64" t="s">
        <v>141</v>
      </c>
      <c r="D27" s="69">
        <v>0.2</v>
      </c>
      <c r="E27" s="137"/>
      <c r="F27" s="66"/>
      <c r="G27" s="141"/>
      <c r="H27" s="27">
        <f>(D27*$D$2)/1000</f>
        <v>0.114</v>
      </c>
      <c r="I27" s="88"/>
      <c r="J27" s="65" t="s">
        <v>131</v>
      </c>
      <c r="K27" s="225"/>
      <c r="L27" s="90"/>
      <c r="M27" s="66"/>
      <c r="N27" s="135"/>
      <c r="O27" s="72"/>
      <c r="P27" s="134"/>
      <c r="Q27" s="67"/>
      <c r="R27" s="94"/>
      <c r="S27" s="86"/>
      <c r="T27" s="90"/>
      <c r="U27" s="133"/>
      <c r="V27" s="93"/>
      <c r="W27" s="89"/>
      <c r="X27" s="107"/>
      <c r="Y27" s="78"/>
      <c r="Z27" s="71" t="s">
        <v>610</v>
      </c>
      <c r="AA27" s="321"/>
      <c r="AB27" s="69"/>
      <c r="AC27" s="63"/>
      <c r="AD27" s="69"/>
      <c r="AE27" s="72"/>
      <c r="AF27" s="107"/>
      <c r="AG27" s="88"/>
      <c r="AH27" s="228" t="s">
        <v>146</v>
      </c>
      <c r="AI27" s="261"/>
      <c r="AJ27" s="72"/>
      <c r="AK27" s="262"/>
      <c r="AL27" s="89"/>
      <c r="AM27" s="89"/>
      <c r="AN27" s="134"/>
      <c r="AO27" s="88"/>
      <c r="AQ27" s="387"/>
      <c r="AR27" s="613"/>
      <c r="AS27" s="387"/>
      <c r="AT27" s="536"/>
      <c r="AU27" s="387"/>
      <c r="AV27" s="389"/>
      <c r="AW27" s="390"/>
      <c r="AX27" s="434"/>
    </row>
    <row r="28" spans="1:50" s="12" customFormat="1" ht="14.1" customHeight="1">
      <c r="A28" s="650"/>
      <c r="B28" s="401" t="s">
        <v>140</v>
      </c>
      <c r="C28" s="64"/>
      <c r="D28" s="69"/>
      <c r="E28" s="137"/>
      <c r="F28" s="66"/>
      <c r="G28" s="141"/>
      <c r="H28" s="27"/>
      <c r="I28" s="88"/>
      <c r="J28" s="65" t="s">
        <v>119</v>
      </c>
      <c r="K28" s="15"/>
      <c r="L28" s="90"/>
      <c r="M28" s="66"/>
      <c r="N28" s="135"/>
      <c r="O28" s="72"/>
      <c r="P28" s="79"/>
      <c r="Q28" s="67"/>
      <c r="R28" s="94"/>
      <c r="S28" s="86"/>
      <c r="T28" s="90"/>
      <c r="U28" s="133"/>
      <c r="V28" s="93"/>
      <c r="W28" s="89"/>
      <c r="X28" s="107"/>
      <c r="Y28" s="67"/>
      <c r="Z28" s="71" t="s">
        <v>611</v>
      </c>
      <c r="AA28" s="64"/>
      <c r="AB28" s="69"/>
      <c r="AC28" s="63"/>
      <c r="AD28" s="69"/>
      <c r="AE28" s="72"/>
      <c r="AF28" s="27"/>
      <c r="AG28" s="88"/>
      <c r="AH28" s="263" t="s">
        <v>147</v>
      </c>
      <c r="AI28" s="18"/>
      <c r="AJ28" s="89"/>
      <c r="AK28" s="57"/>
      <c r="AL28" s="148"/>
      <c r="AM28" s="148"/>
      <c r="AN28" s="134"/>
      <c r="AO28" s="111"/>
      <c r="AQ28" s="387"/>
      <c r="AR28" s="423"/>
      <c r="AS28" s="387"/>
      <c r="AT28" s="536"/>
      <c r="AU28" s="387"/>
      <c r="AV28" s="389"/>
      <c r="AW28" s="521"/>
      <c r="AX28" s="407"/>
    </row>
    <row r="29" spans="1:50" s="12" customFormat="1" ht="14.1" customHeight="1">
      <c r="A29" s="650"/>
      <c r="B29" s="401" t="s">
        <v>0</v>
      </c>
      <c r="C29" s="72"/>
      <c r="D29" s="69"/>
      <c r="E29" s="63"/>
      <c r="F29" s="69"/>
      <c r="G29" s="69"/>
      <c r="H29" s="224"/>
      <c r="I29" s="95"/>
      <c r="J29" s="71" t="s">
        <v>117</v>
      </c>
      <c r="K29" s="64"/>
      <c r="L29" s="90"/>
      <c r="M29" s="136"/>
      <c r="N29" s="66"/>
      <c r="O29" s="72"/>
      <c r="P29" s="79"/>
      <c r="Q29" s="111"/>
      <c r="R29" s="103"/>
      <c r="S29" s="218"/>
      <c r="T29" s="212"/>
      <c r="U29" s="89"/>
      <c r="V29" s="90"/>
      <c r="W29" s="133"/>
      <c r="X29" s="134"/>
      <c r="Y29" s="153"/>
      <c r="Z29" s="71" t="s">
        <v>117</v>
      </c>
      <c r="AA29" s="64"/>
      <c r="AB29" s="69"/>
      <c r="AC29" s="63"/>
      <c r="AD29" s="69"/>
      <c r="AE29" s="72"/>
      <c r="AF29" s="27"/>
      <c r="AG29" s="138"/>
      <c r="AH29" s="263" t="s">
        <v>117</v>
      </c>
      <c r="AI29" s="18"/>
      <c r="AJ29" s="89"/>
      <c r="AK29" s="283"/>
      <c r="AL29" s="283"/>
      <c r="AM29" s="72"/>
      <c r="AN29" s="79"/>
      <c r="AO29" s="67"/>
      <c r="AQ29" s="387"/>
      <c r="AR29" s="423"/>
      <c r="AS29" s="387"/>
      <c r="AT29" s="536"/>
      <c r="AU29" s="387"/>
      <c r="AV29" s="389"/>
      <c r="AW29" s="521"/>
      <c r="AX29" s="407"/>
    </row>
    <row r="30" spans="1:50" s="12" customFormat="1" ht="14.1" customHeight="1">
      <c r="A30" s="651"/>
      <c r="B30" s="402"/>
      <c r="C30" s="18"/>
      <c r="D30" s="90"/>
      <c r="E30" s="69"/>
      <c r="F30" s="69"/>
      <c r="G30" s="89"/>
      <c r="H30" s="107"/>
      <c r="I30" s="67"/>
      <c r="J30" s="272"/>
      <c r="K30" s="18"/>
      <c r="L30" s="90"/>
      <c r="M30" s="69"/>
      <c r="N30" s="69"/>
      <c r="O30" s="89"/>
      <c r="P30" s="107"/>
      <c r="Q30" s="67"/>
      <c r="R30" s="276"/>
      <c r="S30" s="151"/>
      <c r="T30" s="90"/>
      <c r="U30" s="61"/>
      <c r="V30" s="61"/>
      <c r="W30" s="61"/>
      <c r="X30" s="62"/>
      <c r="Y30" s="112"/>
      <c r="Z30" s="272"/>
      <c r="AA30" s="18"/>
      <c r="AB30" s="90"/>
      <c r="AC30" s="69"/>
      <c r="AD30" s="69"/>
      <c r="AE30" s="89"/>
      <c r="AF30" s="107"/>
      <c r="AG30" s="67"/>
      <c r="AH30" s="103"/>
      <c r="AI30" s="59"/>
      <c r="AJ30" s="60"/>
      <c r="AK30" s="61"/>
      <c r="AL30" s="61"/>
      <c r="AM30" s="61"/>
      <c r="AN30" s="62"/>
      <c r="AO30" s="112"/>
      <c r="AQ30" s="441"/>
      <c r="AR30" s="519"/>
      <c r="AS30" s="388"/>
      <c r="AT30" s="387"/>
      <c r="AU30" s="387"/>
      <c r="AV30" s="362"/>
      <c r="AW30" s="390"/>
      <c r="AX30" s="436"/>
    </row>
    <row r="31" spans="1:50" s="12" customFormat="1" ht="14.1" customHeight="1">
      <c r="A31" s="256"/>
      <c r="B31" s="403" t="s">
        <v>72</v>
      </c>
      <c r="C31" s="59"/>
      <c r="D31" s="60"/>
      <c r="E31" s="23"/>
      <c r="F31" s="23"/>
      <c r="G31" s="23"/>
      <c r="H31" s="161"/>
      <c r="I31" s="162"/>
      <c r="J31" s="103" t="s">
        <v>72</v>
      </c>
      <c r="K31" s="603"/>
      <c r="L31" s="604"/>
      <c r="M31" s="23"/>
      <c r="N31" s="23"/>
      <c r="O31" s="23"/>
      <c r="P31" s="161"/>
      <c r="Q31" s="162"/>
      <c r="R31" s="103"/>
      <c r="S31" s="59" t="s">
        <v>602</v>
      </c>
      <c r="T31" s="60">
        <v>1</v>
      </c>
      <c r="U31" s="61"/>
      <c r="V31" s="61"/>
      <c r="W31" s="61"/>
      <c r="X31" s="161"/>
      <c r="Y31" s="162"/>
      <c r="Z31" s="103" t="s">
        <v>72</v>
      </c>
      <c r="AA31" s="59"/>
      <c r="AB31" s="60"/>
      <c r="AC31" s="23"/>
      <c r="AD31" s="23"/>
      <c r="AE31" s="23"/>
      <c r="AF31" s="161"/>
      <c r="AG31" s="162"/>
      <c r="AH31" s="103" t="s">
        <v>72</v>
      </c>
      <c r="AI31" s="603" t="s">
        <v>603</v>
      </c>
      <c r="AJ31" s="604">
        <v>1</v>
      </c>
      <c r="AK31" s="23"/>
      <c r="AL31" s="23"/>
      <c r="AM31" s="23"/>
      <c r="AN31" s="161"/>
      <c r="AO31" s="162"/>
      <c r="AQ31" s="428"/>
      <c r="AR31" s="437"/>
      <c r="AS31" s="438"/>
      <c r="AT31" s="435"/>
      <c r="AU31" s="435"/>
      <c r="AV31" s="435"/>
      <c r="AW31" s="439"/>
      <c r="AX31" s="440"/>
    </row>
    <row r="32" spans="1:50" s="12" customFormat="1" ht="14.1" customHeight="1">
      <c r="A32" s="247"/>
      <c r="B32" s="20"/>
      <c r="C32" s="231" t="s">
        <v>56</v>
      </c>
      <c r="D32" s="161"/>
      <c r="E32" s="232"/>
      <c r="F32" s="232"/>
      <c r="G32" s="232"/>
      <c r="H32" s="619" t="s">
        <v>614</v>
      </c>
      <c r="I32" s="619" t="s">
        <v>615</v>
      </c>
      <c r="J32" s="74"/>
      <c r="K32" s="113" t="s">
        <v>56</v>
      </c>
      <c r="L32" s="124"/>
      <c r="M32" s="115"/>
      <c r="N32" s="115"/>
      <c r="O32" s="115"/>
      <c r="P32" s="619" t="s">
        <v>614</v>
      </c>
      <c r="Q32" s="619" t="s">
        <v>615</v>
      </c>
      <c r="R32" s="122"/>
      <c r="S32" s="113" t="s">
        <v>56</v>
      </c>
      <c r="T32" s="114"/>
      <c r="U32" s="115"/>
      <c r="V32" s="115"/>
      <c r="W32" s="115"/>
      <c r="X32" s="619" t="s">
        <v>614</v>
      </c>
      <c r="Y32" s="619" t="s">
        <v>615</v>
      </c>
      <c r="Z32" s="20"/>
      <c r="AA32" s="113" t="s">
        <v>56</v>
      </c>
      <c r="AB32" s="114"/>
      <c r="AC32" s="115"/>
      <c r="AD32" s="115"/>
      <c r="AE32" s="115"/>
      <c r="AF32" s="619" t="s">
        <v>614</v>
      </c>
      <c r="AG32" s="619" t="s">
        <v>615</v>
      </c>
      <c r="AH32" s="20"/>
      <c r="AI32" s="113" t="s">
        <v>56</v>
      </c>
      <c r="AJ32" s="114"/>
      <c r="AK32" s="115"/>
      <c r="AL32" s="115"/>
      <c r="AM32" s="115"/>
      <c r="AN32" s="619" t="s">
        <v>614</v>
      </c>
      <c r="AO32" s="619" t="s">
        <v>615</v>
      </c>
      <c r="AQ32" s="441"/>
      <c r="AR32" s="442"/>
      <c r="AS32" s="439"/>
      <c r="AT32" s="443"/>
      <c r="AU32" s="443"/>
      <c r="AV32" s="443"/>
      <c r="AW32" s="444"/>
      <c r="AX32" s="440"/>
    </row>
    <row r="33" spans="1:50" s="12" customFormat="1" ht="14.1" customHeight="1">
      <c r="A33" s="644"/>
      <c r="B33" s="647" t="s">
        <v>57</v>
      </c>
      <c r="C33" s="37" t="s">
        <v>67</v>
      </c>
      <c r="D33" s="96"/>
      <c r="E33" s="116"/>
      <c r="F33" s="116"/>
      <c r="G33" s="116"/>
      <c r="H33" s="45">
        <v>4.5</v>
      </c>
      <c r="I33" s="46">
        <f>SUM(E5:E31)</f>
        <v>5</v>
      </c>
      <c r="J33" s="652" t="s">
        <v>57</v>
      </c>
      <c r="K33" s="37" t="s">
        <v>67</v>
      </c>
      <c r="L33" s="45"/>
      <c r="M33" s="125"/>
      <c r="N33" s="125"/>
      <c r="O33" s="125"/>
      <c r="P33" s="45">
        <v>4.5</v>
      </c>
      <c r="Q33" s="46">
        <f>SUM(M5:M31)</f>
        <v>5.4</v>
      </c>
      <c r="R33" s="658" t="s">
        <v>57</v>
      </c>
      <c r="S33" s="37" t="s">
        <v>67</v>
      </c>
      <c r="T33" s="45"/>
      <c r="U33" s="125"/>
      <c r="V33" s="125"/>
      <c r="W33" s="125"/>
      <c r="X33" s="45">
        <v>4.5</v>
      </c>
      <c r="Y33" s="46">
        <f>SUM(U5:U31)</f>
        <v>5</v>
      </c>
      <c r="Z33" s="642" t="s">
        <v>57</v>
      </c>
      <c r="AA33" s="37" t="s">
        <v>67</v>
      </c>
      <c r="AB33" s="45"/>
      <c r="AC33" s="125"/>
      <c r="AD33" s="125"/>
      <c r="AE33" s="125"/>
      <c r="AF33" s="45">
        <v>4.5</v>
      </c>
      <c r="AG33" s="46">
        <f>SUM(AC5:AC31)</f>
        <v>5.3436507936507942</v>
      </c>
      <c r="AH33" s="642" t="s">
        <v>57</v>
      </c>
      <c r="AI33" s="37" t="s">
        <v>67</v>
      </c>
      <c r="AJ33" s="45"/>
      <c r="AK33" s="125"/>
      <c r="AL33" s="125"/>
      <c r="AM33" s="125"/>
      <c r="AN33" s="45">
        <v>4.5</v>
      </c>
      <c r="AO33" s="46">
        <f>SUM(AK5:AK31)</f>
        <v>5.1764705882352944</v>
      </c>
      <c r="AQ33" s="631"/>
      <c r="AR33" s="445"/>
      <c r="AS33" s="446"/>
      <c r="AT33" s="447"/>
      <c r="AU33" s="447"/>
      <c r="AV33" s="447"/>
      <c r="AW33" s="444"/>
      <c r="AX33" s="448"/>
    </row>
    <row r="34" spans="1:50" s="16" customFormat="1" ht="14.1" customHeight="1">
      <c r="A34" s="645"/>
      <c r="B34" s="647"/>
      <c r="C34" s="38" t="s">
        <v>68</v>
      </c>
      <c r="D34" s="97"/>
      <c r="E34" s="116"/>
      <c r="F34" s="116"/>
      <c r="G34" s="116"/>
      <c r="H34" s="46">
        <v>2</v>
      </c>
      <c r="I34" s="46">
        <f>SUM(F5:F31)</f>
        <v>2.785714285714286</v>
      </c>
      <c r="J34" s="652"/>
      <c r="K34" s="38" t="s">
        <v>68</v>
      </c>
      <c r="L34" s="46"/>
      <c r="M34" s="125"/>
      <c r="N34" s="125"/>
      <c r="O34" s="125"/>
      <c r="P34" s="46">
        <v>2</v>
      </c>
      <c r="Q34" s="46">
        <f>SUM(N5:N31)</f>
        <v>2.3558441558441556</v>
      </c>
      <c r="R34" s="652"/>
      <c r="S34" s="38" t="s">
        <v>68</v>
      </c>
      <c r="T34" s="46"/>
      <c r="U34" s="125"/>
      <c r="V34" s="125"/>
      <c r="W34" s="125"/>
      <c r="X34" s="46">
        <v>2</v>
      </c>
      <c r="Y34" s="46">
        <f>SUM(V5:V31)</f>
        <v>2.4519480519480519</v>
      </c>
      <c r="Z34" s="642"/>
      <c r="AA34" s="38" t="s">
        <v>68</v>
      </c>
      <c r="AB34" s="46"/>
      <c r="AC34" s="125"/>
      <c r="AD34" s="125"/>
      <c r="AE34" s="125"/>
      <c r="AF34" s="46">
        <v>2</v>
      </c>
      <c r="AG34" s="46">
        <f>SUM(AD5:AD31)</f>
        <v>2.6071428571428572</v>
      </c>
      <c r="AH34" s="642"/>
      <c r="AI34" s="38" t="s">
        <v>68</v>
      </c>
      <c r="AJ34" s="46"/>
      <c r="AK34" s="125"/>
      <c r="AL34" s="125"/>
      <c r="AM34" s="125"/>
      <c r="AN34" s="46">
        <v>2</v>
      </c>
      <c r="AO34" s="46">
        <f>SUM(AL5:AL31)</f>
        <v>2.7974025974025976</v>
      </c>
      <c r="AQ34" s="631"/>
      <c r="AR34" s="449"/>
      <c r="AS34" s="448"/>
      <c r="AT34" s="447"/>
      <c r="AU34" s="447"/>
      <c r="AV34" s="447"/>
      <c r="AW34" s="450"/>
      <c r="AX34" s="448"/>
    </row>
    <row r="35" spans="1:50" s="16" customFormat="1" ht="14.1" customHeight="1">
      <c r="A35" s="645"/>
      <c r="B35" s="647"/>
      <c r="C35" s="39" t="s">
        <v>58</v>
      </c>
      <c r="D35" s="98"/>
      <c r="E35" s="96"/>
      <c r="F35" s="96"/>
      <c r="G35" s="96"/>
      <c r="H35" s="46">
        <f>I35</f>
        <v>1.7</v>
      </c>
      <c r="I35" s="46">
        <f>SUM(G7:G31)</f>
        <v>1.7</v>
      </c>
      <c r="J35" s="652"/>
      <c r="K35" s="39" t="s">
        <v>58</v>
      </c>
      <c r="L35" s="47"/>
      <c r="M35" s="45"/>
      <c r="N35" s="45"/>
      <c r="O35" s="45"/>
      <c r="P35" s="46">
        <f>Q35</f>
        <v>1.58</v>
      </c>
      <c r="Q35" s="46">
        <f>SUM(O7:O31)</f>
        <v>1.58</v>
      </c>
      <c r="R35" s="652"/>
      <c r="S35" s="39" t="s">
        <v>58</v>
      </c>
      <c r="T35" s="47"/>
      <c r="U35" s="45"/>
      <c r="V35" s="45"/>
      <c r="W35" s="45"/>
      <c r="X35" s="46">
        <f>Y35</f>
        <v>1.1499999999999999</v>
      </c>
      <c r="Y35" s="46">
        <f>SUM(W7:W31)</f>
        <v>1.1499999999999999</v>
      </c>
      <c r="Z35" s="642"/>
      <c r="AA35" s="39" t="s">
        <v>58</v>
      </c>
      <c r="AB35" s="47"/>
      <c r="AC35" s="45"/>
      <c r="AD35" s="45"/>
      <c r="AE35" s="45"/>
      <c r="AF35" s="46">
        <f>AG35</f>
        <v>0.97</v>
      </c>
      <c r="AG35" s="46">
        <f>SUM(AE7:AE31)</f>
        <v>0.97</v>
      </c>
      <c r="AH35" s="642"/>
      <c r="AI35" s="39" t="s">
        <v>58</v>
      </c>
      <c r="AJ35" s="47"/>
      <c r="AK35" s="45"/>
      <c r="AL35" s="45"/>
      <c r="AM35" s="45"/>
      <c r="AN35" s="46">
        <f>AO35</f>
        <v>1.9500000000000002</v>
      </c>
      <c r="AO35" s="46">
        <f>SUM(AM7:AM31)</f>
        <v>1.9500000000000002</v>
      </c>
      <c r="AQ35" s="631"/>
      <c r="AR35" s="250"/>
      <c r="AS35" s="254"/>
      <c r="AT35" s="446"/>
      <c r="AU35" s="446"/>
      <c r="AV35" s="446"/>
      <c r="AW35" s="255"/>
      <c r="AX35" s="448"/>
    </row>
    <row r="36" spans="1:50" s="12" customFormat="1" ht="14.1" customHeight="1">
      <c r="A36" s="645"/>
      <c r="B36" s="647"/>
      <c r="C36" s="39" t="s">
        <v>59</v>
      </c>
      <c r="D36" s="98"/>
      <c r="E36" s="97"/>
      <c r="F36" s="97"/>
      <c r="G36" s="97"/>
      <c r="H36" s="46">
        <f>I36</f>
        <v>0</v>
      </c>
      <c r="I36" s="46">
        <v>0</v>
      </c>
      <c r="J36" s="652"/>
      <c r="K36" s="39" t="s">
        <v>59</v>
      </c>
      <c r="L36" s="47"/>
      <c r="M36" s="46"/>
      <c r="N36" s="46"/>
      <c r="O36" s="46"/>
      <c r="P36" s="46">
        <f>Q36</f>
        <v>0</v>
      </c>
      <c r="Q36" s="46">
        <v>0</v>
      </c>
      <c r="R36" s="652"/>
      <c r="S36" s="39" t="s">
        <v>59</v>
      </c>
      <c r="T36" s="47"/>
      <c r="U36" s="46"/>
      <c r="V36" s="46"/>
      <c r="W36" s="46"/>
      <c r="X36" s="46">
        <f>Y36</f>
        <v>1</v>
      </c>
      <c r="Y36" s="46">
        <v>1</v>
      </c>
      <c r="Z36" s="642"/>
      <c r="AA36" s="39" t="s">
        <v>59</v>
      </c>
      <c r="AB36" s="47"/>
      <c r="AC36" s="46"/>
      <c r="AD36" s="46"/>
      <c r="AE36" s="46"/>
      <c r="AF36" s="46">
        <f>AG36</f>
        <v>0</v>
      </c>
      <c r="AG36" s="46">
        <v>0</v>
      </c>
      <c r="AH36" s="642"/>
      <c r="AI36" s="39" t="s">
        <v>59</v>
      </c>
      <c r="AJ36" s="47"/>
      <c r="AK36" s="46"/>
      <c r="AL36" s="46"/>
      <c r="AM36" s="46"/>
      <c r="AN36" s="46">
        <f>AO36</f>
        <v>0</v>
      </c>
      <c r="AO36" s="46">
        <v>0</v>
      </c>
      <c r="AQ36" s="631"/>
      <c r="AR36" s="250"/>
      <c r="AS36" s="254"/>
      <c r="AT36" s="448"/>
      <c r="AU36" s="448"/>
      <c r="AV36" s="448"/>
      <c r="AW36" s="254"/>
      <c r="AX36" s="448"/>
    </row>
    <row r="37" spans="1:50" s="12" customFormat="1" ht="14.1" customHeight="1">
      <c r="A37" s="646"/>
      <c r="B37" s="648"/>
      <c r="C37" s="37" t="s">
        <v>66</v>
      </c>
      <c r="D37" s="98"/>
      <c r="E37" s="98"/>
      <c r="F37" s="98"/>
      <c r="G37" s="98"/>
      <c r="H37" s="46">
        <v>0</v>
      </c>
      <c r="I37" s="46">
        <v>0</v>
      </c>
      <c r="J37" s="653"/>
      <c r="K37" s="37" t="s">
        <v>66</v>
      </c>
      <c r="L37" s="47"/>
      <c r="M37" s="47"/>
      <c r="N37" s="47"/>
      <c r="O37" s="47"/>
      <c r="P37" s="46">
        <v>0</v>
      </c>
      <c r="Q37" s="46">
        <v>0</v>
      </c>
      <c r="R37" s="652"/>
      <c r="S37" s="37" t="s">
        <v>66</v>
      </c>
      <c r="T37" s="47"/>
      <c r="U37" s="47"/>
      <c r="V37" s="47"/>
      <c r="W37" s="47"/>
      <c r="X37" s="46">
        <v>0</v>
      </c>
      <c r="Y37" s="46">
        <v>0</v>
      </c>
      <c r="Z37" s="643"/>
      <c r="AA37" s="37" t="s">
        <v>66</v>
      </c>
      <c r="AB37" s="47"/>
      <c r="AC37" s="47"/>
      <c r="AD37" s="47"/>
      <c r="AE37" s="47"/>
      <c r="AF37" s="46">
        <v>0</v>
      </c>
      <c r="AG37" s="46">
        <v>0</v>
      </c>
      <c r="AH37" s="643"/>
      <c r="AI37" s="37" t="s">
        <v>66</v>
      </c>
      <c r="AJ37" s="47"/>
      <c r="AK37" s="47"/>
      <c r="AL37" s="47"/>
      <c r="AM37" s="47"/>
      <c r="AN37" s="46">
        <v>1</v>
      </c>
      <c r="AO37" s="46">
        <v>1</v>
      </c>
      <c r="AQ37" s="631"/>
      <c r="AR37" s="445"/>
      <c r="AS37" s="254"/>
      <c r="AT37" s="254"/>
      <c r="AU37" s="254"/>
      <c r="AV37" s="254"/>
      <c r="AW37" s="254"/>
      <c r="AX37" s="448"/>
    </row>
    <row r="38" spans="1:50" s="12" customFormat="1" ht="14.1" customHeight="1">
      <c r="A38" s="646"/>
      <c r="B38" s="648"/>
      <c r="C38" s="257" t="s">
        <v>115</v>
      </c>
      <c r="D38" s="245"/>
      <c r="E38" s="245"/>
      <c r="F38" s="245"/>
      <c r="G38" s="245"/>
      <c r="H38" s="46">
        <v>2.5</v>
      </c>
      <c r="I38" s="46">
        <v>2.5</v>
      </c>
      <c r="J38" s="653"/>
      <c r="K38" s="257" t="s">
        <v>115</v>
      </c>
      <c r="L38" s="246"/>
      <c r="M38" s="246"/>
      <c r="N38" s="246"/>
      <c r="O38" s="246"/>
      <c r="P38" s="46">
        <v>2.5</v>
      </c>
      <c r="Q38" s="46">
        <v>2.5</v>
      </c>
      <c r="R38" s="652"/>
      <c r="S38" s="257" t="s">
        <v>115</v>
      </c>
      <c r="T38" s="246"/>
      <c r="U38" s="246"/>
      <c r="V38" s="246"/>
      <c r="W38" s="246"/>
      <c r="X38" s="46">
        <v>2.5</v>
      </c>
      <c r="Y38" s="46">
        <v>2.5</v>
      </c>
      <c r="Z38" s="643"/>
      <c r="AA38" s="257" t="s">
        <v>115</v>
      </c>
      <c r="AB38" s="246"/>
      <c r="AC38" s="246"/>
      <c r="AD38" s="246"/>
      <c r="AE38" s="246"/>
      <c r="AF38" s="46">
        <v>2.5</v>
      </c>
      <c r="AG38" s="46">
        <v>2.5</v>
      </c>
      <c r="AH38" s="643"/>
      <c r="AI38" s="257" t="s">
        <v>115</v>
      </c>
      <c r="AJ38" s="246"/>
      <c r="AK38" s="246"/>
      <c r="AL38" s="246"/>
      <c r="AM38" s="246"/>
      <c r="AN38" s="46">
        <v>2.5</v>
      </c>
      <c r="AO38" s="46">
        <v>2.5</v>
      </c>
      <c r="AQ38" s="631"/>
      <c r="AR38" s="445"/>
      <c r="AS38" s="254"/>
      <c r="AT38" s="254"/>
      <c r="AU38" s="254"/>
      <c r="AV38" s="254"/>
      <c r="AW38" s="254"/>
      <c r="AX38" s="448"/>
    </row>
    <row r="39" spans="1:50" s="12" customFormat="1" ht="14.25" customHeight="1">
      <c r="A39" s="646"/>
      <c r="B39" s="648"/>
      <c r="C39" s="244" t="s">
        <v>38</v>
      </c>
      <c r="D39" s="245"/>
      <c r="E39" s="245"/>
      <c r="F39" s="245"/>
      <c r="G39" s="245"/>
      <c r="H39" s="48">
        <f>(H33*70)+(H34*75)+(H35*25)+(H36*60)+(H37*150)+(H38*45)</f>
        <v>620</v>
      </c>
      <c r="I39" s="48">
        <f>(I33*70)+(I34*75)+(I35*25)+(I36*60)+(I37*150)+(I38*45)</f>
        <v>713.92857142857144</v>
      </c>
      <c r="J39" s="653"/>
      <c r="K39" s="244" t="s">
        <v>38</v>
      </c>
      <c r="L39" s="246"/>
      <c r="M39" s="246"/>
      <c r="N39" s="246"/>
      <c r="O39" s="246"/>
      <c r="P39" s="48">
        <f>(P33*70)+(P34*75)+(P35*25)+(P36*60)+(P37*150)+(P38*45)</f>
        <v>617</v>
      </c>
      <c r="Q39" s="48">
        <f>(Q33*70)+(Q34*75)+(Q35*25)+(Q36*60)+(Q37*150)+(Q38*45)</f>
        <v>706.68831168831161</v>
      </c>
      <c r="R39" s="653"/>
      <c r="S39" s="244" t="s">
        <v>38</v>
      </c>
      <c r="T39" s="246"/>
      <c r="U39" s="246"/>
      <c r="V39" s="246"/>
      <c r="W39" s="246"/>
      <c r="X39" s="48">
        <f>(X33*70)+(X34*75)+(X35*25)+(X36*60)+(X37*150)+(X38*45)</f>
        <v>666.25</v>
      </c>
      <c r="Y39" s="48">
        <f>(Y33*70)+(Y34*75)+(Y35*25)+(Y36*60)+(Y37*150)+(Y38*45)</f>
        <v>735.14610389610391</v>
      </c>
      <c r="Z39" s="643"/>
      <c r="AA39" s="244" t="s">
        <v>38</v>
      </c>
      <c r="AB39" s="246"/>
      <c r="AC39" s="246"/>
      <c r="AD39" s="246"/>
      <c r="AE39" s="246"/>
      <c r="AF39" s="48">
        <f>(AF33*70)+(AF34*75)+(AF35*25)+(AF36*60)+(AF37*150)+(AF38*45)</f>
        <v>601.75</v>
      </c>
      <c r="AG39" s="48">
        <f>(AG33*70)+(AG34*75)+(AG35*25)+(AG36*60)+(AG37*150)+(AG38*45)</f>
        <v>706.34126984126988</v>
      </c>
      <c r="AH39" s="643"/>
      <c r="AI39" s="244" t="s">
        <v>38</v>
      </c>
      <c r="AJ39" s="246"/>
      <c r="AK39" s="246"/>
      <c r="AL39" s="246"/>
      <c r="AM39" s="246"/>
      <c r="AN39" s="48">
        <f>(AN33*70)+(AN34*75)+(AN35*25)+(AN36*60)+(AN37*150)+(AN38*45)</f>
        <v>776.25</v>
      </c>
      <c r="AO39" s="48">
        <f>(AO33*70)+(AO34*75)+(AO35*25)+(AO36*60)+(AO37*150)+(AO38*45)</f>
        <v>883.4081359816654</v>
      </c>
      <c r="AQ39" s="631"/>
      <c r="AR39" s="250"/>
      <c r="AS39" s="254"/>
      <c r="AT39" s="254"/>
      <c r="AU39" s="254"/>
      <c r="AV39" s="254"/>
      <c r="AW39" s="255"/>
      <c r="AX39" s="255"/>
    </row>
    <row r="40" spans="1:50" s="12" customFormat="1" ht="8.25" customHeight="1">
      <c r="A40" s="248"/>
      <c r="B40" s="249"/>
      <c r="C40" s="250"/>
      <c r="D40" s="251"/>
      <c r="E40" s="251"/>
      <c r="F40" s="251"/>
      <c r="G40" s="251"/>
      <c r="H40" s="252"/>
      <c r="I40" s="252"/>
      <c r="J40" s="253"/>
      <c r="K40" s="250"/>
      <c r="L40" s="254"/>
      <c r="M40" s="254"/>
      <c r="N40" s="254"/>
      <c r="O40" s="254"/>
      <c r="P40" s="255"/>
      <c r="Q40" s="255"/>
      <c r="R40" s="253"/>
      <c r="S40" s="250"/>
      <c r="T40" s="254"/>
      <c r="U40" s="254"/>
      <c r="V40" s="254"/>
      <c r="W40" s="254"/>
      <c r="X40" s="255"/>
      <c r="Y40" s="255"/>
      <c r="Z40" s="253"/>
      <c r="AA40" s="250"/>
      <c r="AB40" s="254"/>
      <c r="AC40" s="254"/>
      <c r="AD40" s="254"/>
      <c r="AE40" s="254"/>
      <c r="AF40" s="255"/>
      <c r="AG40" s="255"/>
      <c r="AH40" s="253"/>
      <c r="AI40" s="250"/>
      <c r="AJ40" s="254"/>
      <c r="AK40" s="254"/>
      <c r="AL40" s="254"/>
      <c r="AM40" s="254"/>
      <c r="AN40" s="255"/>
      <c r="AO40" s="255"/>
    </row>
    <row r="41" spans="1:50" ht="19.5" customHeight="1">
      <c r="C41" s="43" t="s">
        <v>53</v>
      </c>
      <c r="K41" s="43" t="s">
        <v>60</v>
      </c>
      <c r="S41" s="12" t="s">
        <v>54</v>
      </c>
    </row>
    <row r="42" spans="1:50" ht="18.75" customHeight="1">
      <c r="C42" s="632" t="s">
        <v>104</v>
      </c>
      <c r="D42" s="632"/>
      <c r="E42" s="632"/>
      <c r="F42" s="632"/>
      <c r="G42" s="632"/>
      <c r="H42" s="632"/>
      <c r="I42" s="632"/>
      <c r="J42" s="632"/>
      <c r="K42" s="632"/>
      <c r="L42" s="632"/>
      <c r="M42" s="632"/>
      <c r="N42" s="632"/>
      <c r="O42" s="632"/>
    </row>
    <row r="43" spans="1:50" ht="14.1" customHeight="1">
      <c r="AH43"/>
      <c r="AI43"/>
      <c r="AN43"/>
    </row>
    <row r="45" spans="1:50" ht="14.1" customHeight="1">
      <c r="AH45"/>
      <c r="AI45"/>
      <c r="AN45"/>
    </row>
    <row r="46" spans="1:50" ht="14.1" customHeight="1">
      <c r="AH46"/>
      <c r="AI46"/>
      <c r="AN46"/>
    </row>
    <row r="47" spans="1:50" ht="14.1" customHeight="1">
      <c r="AH47"/>
      <c r="AI47"/>
      <c r="AN47"/>
    </row>
  </sheetData>
  <mergeCells count="28">
    <mergeCell ref="C42:O42"/>
    <mergeCell ref="K22:K24"/>
    <mergeCell ref="A33:A39"/>
    <mergeCell ref="B33:B39"/>
    <mergeCell ref="J33:J39"/>
    <mergeCell ref="D2:E2"/>
    <mergeCell ref="AH33:AH39"/>
    <mergeCell ref="S22:S24"/>
    <mergeCell ref="AA22:AA24"/>
    <mergeCell ref="C22:C24"/>
    <mergeCell ref="R33:R39"/>
    <mergeCell ref="Z33:Z39"/>
    <mergeCell ref="AR22:AR24"/>
    <mergeCell ref="AQ33:AQ39"/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46"/>
  <sheetViews>
    <sheetView zoomScaleNormal="100" workbookViewId="0">
      <selection activeCell="R20" sqref="R20:X23"/>
    </sheetView>
  </sheetViews>
  <sheetFormatPr defaultRowHeight="14.1" customHeight="1"/>
  <cols>
    <col min="1" max="1" width="2.875" customWidth="1"/>
    <col min="2" max="2" width="3.625" style="12" customWidth="1"/>
    <col min="3" max="3" width="10.625" style="12" customWidth="1"/>
    <col min="4" max="4" width="4.625" customWidth="1"/>
    <col min="5" max="5" width="2.375" hidden="1" customWidth="1"/>
    <col min="6" max="6" width="10.875" hidden="1" customWidth="1"/>
    <col min="7" max="7" width="4.625" hidden="1" customWidth="1"/>
    <col min="8" max="8" width="3.625" style="31" customWidth="1"/>
    <col min="9" max="9" width="4.625" customWidth="1"/>
    <col min="10" max="10" width="3.625" style="12" customWidth="1"/>
    <col min="11" max="11" width="10.625" style="12" customWidth="1"/>
    <col min="12" max="12" width="4.625" style="12" customWidth="1"/>
    <col min="13" max="14" width="10.875" hidden="1" customWidth="1"/>
    <col min="15" max="15" width="4.625" hidden="1" customWidth="1"/>
    <col min="16" max="16" width="3.625" style="31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2.375" hidden="1" customWidth="1"/>
    <col min="22" max="22" width="10.875" hidden="1" customWidth="1"/>
    <col min="23" max="23" width="3.75" hidden="1" customWidth="1"/>
    <col min="24" max="24" width="3.625" style="31" customWidth="1"/>
    <col min="25" max="25" width="4.625" customWidth="1"/>
    <col min="26" max="26" width="3.625" style="12" customWidth="1"/>
    <col min="27" max="27" width="10.625" style="12" customWidth="1"/>
    <col min="28" max="28" width="4.625" style="5" customWidth="1"/>
    <col min="29" max="29" width="2.375" style="5" hidden="1" customWidth="1"/>
    <col min="30" max="30" width="10.875" style="5" hidden="1" customWidth="1"/>
    <col min="31" max="31" width="4.625" style="5" hidden="1" customWidth="1"/>
    <col min="32" max="32" width="3.625" style="31" customWidth="1"/>
    <col min="33" max="33" width="4.625" customWidth="1"/>
    <col min="34" max="34" width="3.625" style="12" customWidth="1"/>
    <col min="35" max="35" width="10.625" style="12" customWidth="1"/>
    <col min="36" max="36" width="4.625" customWidth="1"/>
    <col min="37" max="38" width="10.875" hidden="1" customWidth="1"/>
    <col min="39" max="39" width="4.625" style="5" hidden="1" customWidth="1"/>
    <col min="40" max="40" width="3.625" style="31" customWidth="1"/>
    <col min="41" max="41" width="4.625" customWidth="1"/>
  </cols>
  <sheetData>
    <row r="1" spans="1:49" ht="19.5" customHeight="1">
      <c r="A1" s="8"/>
      <c r="B1" s="40"/>
      <c r="C1" s="40"/>
      <c r="D1" s="633" t="s">
        <v>18</v>
      </c>
      <c r="E1" s="633"/>
      <c r="F1" s="633"/>
      <c r="G1" s="633"/>
      <c r="H1" s="633"/>
      <c r="I1" s="633"/>
      <c r="J1" s="633"/>
      <c r="K1" s="5" t="s">
        <v>616</v>
      </c>
      <c r="L1" t="s">
        <v>471</v>
      </c>
      <c r="Z1" s="40"/>
      <c r="AA1" s="40"/>
      <c r="AB1" s="8"/>
      <c r="AC1" s="8"/>
      <c r="AD1" s="8"/>
      <c r="AE1" s="8"/>
      <c r="AG1" s="8"/>
      <c r="AH1" s="40"/>
      <c r="AI1" s="40"/>
      <c r="AJ1" s="8"/>
      <c r="AK1" s="8"/>
      <c r="AL1" s="8"/>
      <c r="AM1" s="8"/>
      <c r="AO1" s="8"/>
    </row>
    <row r="2" spans="1:49" ht="14.1" customHeight="1">
      <c r="A2" s="2" t="s">
        <v>16</v>
      </c>
      <c r="B2" s="41" t="s">
        <v>48</v>
      </c>
      <c r="C2" s="41" t="s">
        <v>49</v>
      </c>
      <c r="D2" s="639">
        <v>570</v>
      </c>
      <c r="E2" s="639"/>
      <c r="F2" s="30"/>
      <c r="G2" s="30"/>
      <c r="H2" s="30"/>
      <c r="I2" s="30"/>
      <c r="J2" s="44"/>
      <c r="K2" s="634" t="s">
        <v>504</v>
      </c>
      <c r="L2" s="635"/>
      <c r="M2" s="635"/>
      <c r="N2" s="635"/>
      <c r="O2" s="635"/>
      <c r="P2" s="635"/>
      <c r="Q2" s="635"/>
      <c r="R2" s="635"/>
      <c r="S2" s="635"/>
      <c r="T2" s="635"/>
      <c r="U2" s="635"/>
      <c r="V2" s="635"/>
      <c r="W2" s="635"/>
      <c r="X2" s="635"/>
      <c r="Y2" s="635"/>
      <c r="Z2" s="635"/>
      <c r="AA2" s="635"/>
      <c r="AB2" s="635"/>
      <c r="AC2" s="635"/>
      <c r="AD2" s="635"/>
      <c r="AE2" s="635"/>
      <c r="AF2" s="635"/>
      <c r="AG2" s="635"/>
      <c r="AH2" s="635"/>
      <c r="AI2" s="635"/>
      <c r="AJ2" s="635"/>
      <c r="AK2" s="635"/>
      <c r="AL2" s="635"/>
      <c r="AM2" s="635"/>
      <c r="AN2" s="635"/>
      <c r="AO2" s="635"/>
    </row>
    <row r="3" spans="1:49" s="12" customFormat="1" ht="14.1" customHeight="1">
      <c r="A3" s="636" t="s">
        <v>21</v>
      </c>
      <c r="B3" s="13"/>
      <c r="C3" s="637">
        <v>45614</v>
      </c>
      <c r="D3" s="637"/>
      <c r="E3" s="17"/>
      <c r="F3" s="17"/>
      <c r="G3" s="17"/>
      <c r="H3" s="27"/>
      <c r="I3" s="13" t="s">
        <v>22</v>
      </c>
      <c r="J3" s="13"/>
      <c r="K3" s="637">
        <f>C3+1</f>
        <v>45615</v>
      </c>
      <c r="L3" s="637"/>
      <c r="M3" s="17"/>
      <c r="N3" s="17"/>
      <c r="O3" s="17"/>
      <c r="P3" s="27"/>
      <c r="Q3" s="13" t="s">
        <v>23</v>
      </c>
      <c r="R3" s="120"/>
      <c r="S3" s="637">
        <f>C3+2</f>
        <v>45616</v>
      </c>
      <c r="T3" s="637"/>
      <c r="U3" s="17"/>
      <c r="V3" s="17"/>
      <c r="W3" s="17"/>
      <c r="X3" s="27"/>
      <c r="Y3" s="13" t="s">
        <v>24</v>
      </c>
      <c r="Z3" s="120"/>
      <c r="AA3" s="637">
        <f>C3+3</f>
        <v>45617</v>
      </c>
      <c r="AB3" s="637"/>
      <c r="AC3" s="17"/>
      <c r="AD3" s="17"/>
      <c r="AE3" s="17"/>
      <c r="AF3" s="27"/>
      <c r="AG3" s="13" t="s">
        <v>25</v>
      </c>
      <c r="AH3" s="120"/>
      <c r="AI3" s="637">
        <f>C3+4</f>
        <v>45618</v>
      </c>
      <c r="AJ3" s="637"/>
      <c r="AK3" s="17"/>
      <c r="AL3" s="17"/>
      <c r="AM3" s="17"/>
      <c r="AN3" s="27"/>
      <c r="AO3" s="13" t="s">
        <v>26</v>
      </c>
    </row>
    <row r="4" spans="1:49" s="12" customFormat="1" ht="14.1" customHeight="1">
      <c r="A4" s="636"/>
      <c r="B4" s="13" t="s">
        <v>50</v>
      </c>
      <c r="C4" s="13" t="s">
        <v>51</v>
      </c>
      <c r="D4" s="13" t="s">
        <v>27</v>
      </c>
      <c r="E4" s="13" t="s">
        <v>32</v>
      </c>
      <c r="F4" s="13" t="s">
        <v>34</v>
      </c>
      <c r="G4" s="13" t="s">
        <v>37</v>
      </c>
      <c r="H4" s="27" t="s">
        <v>31</v>
      </c>
      <c r="I4" s="21" t="s">
        <v>55</v>
      </c>
      <c r="J4" s="13" t="s">
        <v>11</v>
      </c>
      <c r="K4" s="13" t="s">
        <v>12</v>
      </c>
      <c r="L4" s="13" t="s">
        <v>15</v>
      </c>
      <c r="M4" s="13" t="s">
        <v>32</v>
      </c>
      <c r="N4" s="13" t="s">
        <v>34</v>
      </c>
      <c r="O4" s="13" t="s">
        <v>37</v>
      </c>
      <c r="P4" s="27" t="s">
        <v>31</v>
      </c>
      <c r="Q4" s="21" t="s">
        <v>55</v>
      </c>
      <c r="R4" s="120" t="s">
        <v>11</v>
      </c>
      <c r="S4" s="13" t="s">
        <v>12</v>
      </c>
      <c r="T4" s="13" t="s">
        <v>27</v>
      </c>
      <c r="U4" s="13" t="s">
        <v>32</v>
      </c>
      <c r="V4" s="13" t="s">
        <v>34</v>
      </c>
      <c r="W4" s="13" t="s">
        <v>37</v>
      </c>
      <c r="X4" s="27" t="s">
        <v>31</v>
      </c>
      <c r="Y4" s="21" t="s">
        <v>55</v>
      </c>
      <c r="Z4" s="120" t="s">
        <v>11</v>
      </c>
      <c r="AA4" s="13" t="s">
        <v>12</v>
      </c>
      <c r="AB4" s="13" t="s">
        <v>27</v>
      </c>
      <c r="AC4" s="13" t="s">
        <v>32</v>
      </c>
      <c r="AD4" s="13" t="s">
        <v>34</v>
      </c>
      <c r="AE4" s="13" t="s">
        <v>37</v>
      </c>
      <c r="AF4" s="27" t="s">
        <v>31</v>
      </c>
      <c r="AG4" s="21" t="s">
        <v>55</v>
      </c>
      <c r="AH4" s="120" t="s">
        <v>11</v>
      </c>
      <c r="AI4" s="13" t="s">
        <v>12</v>
      </c>
      <c r="AJ4" s="13" t="s">
        <v>27</v>
      </c>
      <c r="AK4" s="13" t="s">
        <v>32</v>
      </c>
      <c r="AL4" s="13" t="s">
        <v>34</v>
      </c>
      <c r="AM4" s="13" t="s">
        <v>37</v>
      </c>
      <c r="AN4" s="27" t="s">
        <v>31</v>
      </c>
      <c r="AO4" s="21" t="s">
        <v>55</v>
      </c>
    </row>
    <row r="5" spans="1:49" s="12" customFormat="1" ht="14.1" customHeight="1">
      <c r="A5" s="638" t="s">
        <v>28</v>
      </c>
      <c r="B5" s="75" t="s">
        <v>454</v>
      </c>
      <c r="C5" s="117" t="s">
        <v>277</v>
      </c>
      <c r="D5" s="118">
        <v>80</v>
      </c>
      <c r="E5" s="69">
        <f>D5/20</f>
        <v>4</v>
      </c>
      <c r="F5" s="13"/>
      <c r="G5" s="13"/>
      <c r="H5" s="107">
        <f>(D5*$D$2)/1000</f>
        <v>45.6</v>
      </c>
      <c r="I5" s="131"/>
      <c r="J5" s="75" t="s">
        <v>454</v>
      </c>
      <c r="K5" s="117" t="s">
        <v>453</v>
      </c>
      <c r="L5" s="118">
        <v>60</v>
      </c>
      <c r="M5" s="69">
        <f>L5/20</f>
        <v>3</v>
      </c>
      <c r="N5" s="13"/>
      <c r="O5" s="13"/>
      <c r="P5" s="107">
        <f>(L5*$D$2)/1000</f>
        <v>34.200000000000003</v>
      </c>
      <c r="Q5" s="67"/>
      <c r="R5" s="75" t="s">
        <v>280</v>
      </c>
      <c r="S5" s="117" t="s">
        <v>277</v>
      </c>
      <c r="T5" s="118">
        <v>100</v>
      </c>
      <c r="U5" s="69">
        <f>T5/20</f>
        <v>5</v>
      </c>
      <c r="V5" s="13"/>
      <c r="W5" s="13"/>
      <c r="X5" s="107">
        <f>(T5*$D$2)/1000</f>
        <v>57</v>
      </c>
      <c r="Y5" s="131"/>
      <c r="Z5" s="75" t="s">
        <v>458</v>
      </c>
      <c r="AA5" s="117" t="s">
        <v>459</v>
      </c>
      <c r="AB5" s="118">
        <v>80</v>
      </c>
      <c r="AC5" s="69">
        <f>AB5/20</f>
        <v>4</v>
      </c>
      <c r="AD5" s="13"/>
      <c r="AE5" s="13"/>
      <c r="AF5" s="107">
        <f>(AB5*$D$2)/1000</f>
        <v>45.6</v>
      </c>
      <c r="AG5" s="67"/>
      <c r="AH5" s="75" t="s">
        <v>454</v>
      </c>
      <c r="AI5" s="117" t="s">
        <v>277</v>
      </c>
      <c r="AJ5" s="118">
        <v>70</v>
      </c>
      <c r="AK5" s="69">
        <f>AJ5/20</f>
        <v>3.5</v>
      </c>
      <c r="AL5" s="13"/>
      <c r="AM5" s="13"/>
      <c r="AN5" s="107">
        <f>(AJ5*$D$2)/1000</f>
        <v>39.9</v>
      </c>
      <c r="AO5" s="67"/>
    </row>
    <row r="6" spans="1:49" s="12" customFormat="1" ht="14.1" customHeight="1">
      <c r="A6" s="638"/>
      <c r="B6" s="68" t="s">
        <v>78</v>
      </c>
      <c r="C6" s="76" t="s">
        <v>456</v>
      </c>
      <c r="D6" s="77">
        <v>20</v>
      </c>
      <c r="E6" s="69">
        <f>D6/20</f>
        <v>1</v>
      </c>
      <c r="F6" s="69"/>
      <c r="G6" s="13"/>
      <c r="H6" s="107">
        <f>(D6*$D$2)/1000</f>
        <v>11.4</v>
      </c>
      <c r="I6" s="132"/>
      <c r="J6" s="68" t="s">
        <v>455</v>
      </c>
      <c r="K6" s="76" t="s">
        <v>456</v>
      </c>
      <c r="L6" s="77">
        <v>10</v>
      </c>
      <c r="M6" s="69">
        <f>L6/20</f>
        <v>0.5</v>
      </c>
      <c r="N6" s="69"/>
      <c r="O6" s="13"/>
      <c r="P6" s="107">
        <f>(L6*$D$2)/1000</f>
        <v>5.7</v>
      </c>
      <c r="Q6" s="111"/>
      <c r="R6" s="68" t="s">
        <v>279</v>
      </c>
      <c r="S6" s="76"/>
      <c r="T6" s="77"/>
      <c r="U6" s="69"/>
      <c r="V6" s="69"/>
      <c r="W6" s="13"/>
      <c r="X6" s="107"/>
      <c r="Y6" s="67"/>
      <c r="Z6" s="68" t="s">
        <v>460</v>
      </c>
      <c r="AA6" s="76" t="s">
        <v>461</v>
      </c>
      <c r="AB6" s="77">
        <v>20</v>
      </c>
      <c r="AC6" s="69">
        <f>AB6/20</f>
        <v>1</v>
      </c>
      <c r="AD6" s="69"/>
      <c r="AE6" s="13"/>
      <c r="AF6" s="107">
        <f>(AB6*$D$2)/1000</f>
        <v>11.4</v>
      </c>
      <c r="AG6" s="111"/>
      <c r="AH6" s="68" t="s">
        <v>78</v>
      </c>
      <c r="AI6" s="76" t="s">
        <v>456</v>
      </c>
      <c r="AJ6" s="77">
        <v>20</v>
      </c>
      <c r="AK6" s="69">
        <f>AJ6/20</f>
        <v>1</v>
      </c>
      <c r="AL6" s="69"/>
      <c r="AM6" s="13"/>
      <c r="AN6" s="107">
        <f>(AJ6*$D$2)/1000</f>
        <v>11.4</v>
      </c>
      <c r="AO6" s="111"/>
    </row>
    <row r="7" spans="1:49" s="12" customFormat="1" ht="14.1" customHeight="1">
      <c r="A7" s="638"/>
      <c r="B7" s="19" t="s">
        <v>278</v>
      </c>
      <c r="C7" s="6"/>
      <c r="D7" s="13"/>
      <c r="E7" s="13"/>
      <c r="F7" s="13"/>
      <c r="G7" s="13"/>
      <c r="H7" s="27"/>
      <c r="I7" s="132"/>
      <c r="J7" s="19" t="s">
        <v>457</v>
      </c>
      <c r="K7" s="6"/>
      <c r="L7" s="13"/>
      <c r="M7" s="13"/>
      <c r="N7" s="13"/>
      <c r="O7" s="13"/>
      <c r="P7" s="27"/>
      <c r="Q7" s="111"/>
      <c r="R7" s="19" t="s">
        <v>278</v>
      </c>
      <c r="S7" s="6"/>
      <c r="T7" s="13"/>
      <c r="U7" s="13"/>
      <c r="V7" s="13"/>
      <c r="W7" s="13"/>
      <c r="X7" s="27"/>
      <c r="Y7" s="67"/>
      <c r="Z7" s="19" t="s">
        <v>462</v>
      </c>
      <c r="AA7" s="6"/>
      <c r="AB7" s="13"/>
      <c r="AC7" s="13"/>
      <c r="AD7" s="13"/>
      <c r="AE7" s="13"/>
      <c r="AF7" s="27"/>
      <c r="AG7" s="111"/>
      <c r="AH7" s="19" t="s">
        <v>278</v>
      </c>
      <c r="AI7" s="6"/>
      <c r="AJ7" s="13"/>
      <c r="AK7" s="13"/>
      <c r="AL7" s="13"/>
      <c r="AM7" s="13"/>
      <c r="AN7" s="27"/>
      <c r="AO7" s="111"/>
    </row>
    <row r="8" spans="1:49" s="12" customFormat="1" ht="14.1" customHeight="1">
      <c r="A8" s="638" t="s">
        <v>29</v>
      </c>
      <c r="B8" s="53" t="s">
        <v>382</v>
      </c>
      <c r="C8" s="86" t="s">
        <v>383</v>
      </c>
      <c r="D8" s="90">
        <v>60</v>
      </c>
      <c r="E8" s="190"/>
      <c r="F8" s="89">
        <f>D8/35</f>
        <v>1.7142857142857142</v>
      </c>
      <c r="G8" s="183"/>
      <c r="H8" s="107">
        <f t="shared" ref="H8:H15" si="0">(D8*$D$2)/1000</f>
        <v>34.200000000000003</v>
      </c>
      <c r="I8" s="91"/>
      <c r="J8" s="53" t="s">
        <v>125</v>
      </c>
      <c r="K8" s="86" t="s">
        <v>384</v>
      </c>
      <c r="L8" s="90">
        <v>90</v>
      </c>
      <c r="M8" s="188"/>
      <c r="N8" s="93">
        <f>L8*0.8/35</f>
        <v>2.0571428571428569</v>
      </c>
      <c r="O8" s="189"/>
      <c r="P8" s="100">
        <f>(L8*$D$2)/1000</f>
        <v>51.3</v>
      </c>
      <c r="Q8" s="91"/>
      <c r="R8" s="169" t="s">
        <v>327</v>
      </c>
      <c r="S8" s="86" t="s">
        <v>366</v>
      </c>
      <c r="T8" s="90">
        <v>30</v>
      </c>
      <c r="U8" s="202"/>
      <c r="V8" s="90">
        <f>T8/35</f>
        <v>0.8571428571428571</v>
      </c>
      <c r="W8" s="89"/>
      <c r="X8" s="107">
        <f>(T8*$D$2)/1000</f>
        <v>17.100000000000001</v>
      </c>
      <c r="Y8" s="88"/>
      <c r="Z8" s="53" t="s">
        <v>557</v>
      </c>
      <c r="AA8" s="86" t="s">
        <v>283</v>
      </c>
      <c r="AB8" s="90">
        <v>80</v>
      </c>
      <c r="AC8" s="133"/>
      <c r="AD8" s="141">
        <f>AB8/35</f>
        <v>2.2857142857142856</v>
      </c>
      <c r="AE8" s="89"/>
      <c r="AF8" s="107">
        <f>(AB8*$D$2)/1000</f>
        <v>45.6</v>
      </c>
      <c r="AG8" s="91"/>
      <c r="AH8" s="53" t="s">
        <v>154</v>
      </c>
      <c r="AI8" s="291" t="s">
        <v>169</v>
      </c>
      <c r="AJ8" s="221">
        <v>60</v>
      </c>
      <c r="AK8" s="109"/>
      <c r="AL8" s="90">
        <f>AJ8/35</f>
        <v>1.7142857142857142</v>
      </c>
      <c r="AM8" s="148"/>
      <c r="AN8" s="27">
        <f>(AJ8*$D$2)/1000</f>
        <v>34.200000000000003</v>
      </c>
      <c r="AO8" s="91"/>
    </row>
    <row r="9" spans="1:49" s="12" customFormat="1" ht="14.1" customHeight="1">
      <c r="A9" s="638"/>
      <c r="B9" s="94" t="s">
        <v>386</v>
      </c>
      <c r="C9" s="86" t="s">
        <v>135</v>
      </c>
      <c r="D9" s="90">
        <v>0.5</v>
      </c>
      <c r="E9" s="150"/>
      <c r="F9" s="148"/>
      <c r="G9" s="141"/>
      <c r="H9" s="107">
        <f t="shared" si="0"/>
        <v>0.28499999999999998</v>
      </c>
      <c r="I9" s="88"/>
      <c r="J9" s="94" t="s">
        <v>126</v>
      </c>
      <c r="K9" s="86" t="s">
        <v>127</v>
      </c>
      <c r="L9" s="90">
        <v>2</v>
      </c>
      <c r="M9" s="133"/>
      <c r="N9" s="133"/>
      <c r="O9" s="87"/>
      <c r="P9" s="100">
        <f t="shared" ref="P9:P15" si="1">(L9*$D$2)/1000</f>
        <v>1.1399999999999999</v>
      </c>
      <c r="Q9" s="88"/>
      <c r="R9" s="160" t="s">
        <v>331</v>
      </c>
      <c r="S9" s="170" t="s">
        <v>387</v>
      </c>
      <c r="T9" s="171">
        <v>15</v>
      </c>
      <c r="U9" s="178"/>
      <c r="V9" s="133">
        <f>T9/35</f>
        <v>0.42857142857142855</v>
      </c>
      <c r="W9" s="89"/>
      <c r="X9" s="107">
        <f>(T9*$D$2)/1000</f>
        <v>8.5500000000000007</v>
      </c>
      <c r="Y9" s="88"/>
      <c r="Z9" s="94" t="s">
        <v>111</v>
      </c>
      <c r="AA9" s="213" t="s">
        <v>558</v>
      </c>
      <c r="AB9" s="93">
        <v>10</v>
      </c>
      <c r="AC9" s="133"/>
      <c r="AD9" s="133"/>
      <c r="AE9" s="89">
        <f>AB9/100</f>
        <v>0.1</v>
      </c>
      <c r="AF9" s="107">
        <f>(AB9*$D$2)/1000</f>
        <v>5.7</v>
      </c>
      <c r="AG9" s="88"/>
      <c r="AH9" s="94" t="s">
        <v>155</v>
      </c>
      <c r="AI9" s="291" t="s">
        <v>160</v>
      </c>
      <c r="AJ9" s="89">
        <v>1</v>
      </c>
      <c r="AK9" s="109"/>
      <c r="AL9" s="133"/>
      <c r="AM9" s="89"/>
      <c r="AN9" s="27">
        <f>(AJ9*$D$2)/1000</f>
        <v>0.56999999999999995</v>
      </c>
      <c r="AO9" s="88"/>
    </row>
    <row r="10" spans="1:49" s="12" customFormat="1" ht="14.1" customHeight="1">
      <c r="A10" s="638"/>
      <c r="B10" s="94" t="s">
        <v>371</v>
      </c>
      <c r="C10" s="86" t="s">
        <v>389</v>
      </c>
      <c r="D10" s="90">
        <v>15</v>
      </c>
      <c r="E10" s="93"/>
      <c r="F10" s="93"/>
      <c r="G10" s="89">
        <f>D10/100</f>
        <v>0.15</v>
      </c>
      <c r="H10" s="107">
        <f t="shared" si="0"/>
        <v>8.5500000000000007</v>
      </c>
      <c r="I10" s="191"/>
      <c r="J10" s="94" t="s">
        <v>374</v>
      </c>
      <c r="K10" s="86" t="s">
        <v>390</v>
      </c>
      <c r="L10" s="90">
        <v>20</v>
      </c>
      <c r="M10" s="133"/>
      <c r="N10" s="133"/>
      <c r="O10" s="89">
        <f>L10/100</f>
        <v>0.2</v>
      </c>
      <c r="P10" s="100">
        <f t="shared" si="1"/>
        <v>11.4</v>
      </c>
      <c r="Q10" s="88"/>
      <c r="R10" s="94" t="s">
        <v>314</v>
      </c>
      <c r="S10" s="86" t="s">
        <v>363</v>
      </c>
      <c r="T10" s="90">
        <v>25</v>
      </c>
      <c r="U10" s="178"/>
      <c r="V10" s="141">
        <f>T10/40</f>
        <v>0.625</v>
      </c>
      <c r="W10" s="89"/>
      <c r="X10" s="107">
        <f>(T10*$D$2)/1000</f>
        <v>14.25</v>
      </c>
      <c r="Y10" s="88"/>
      <c r="Z10" s="94" t="s">
        <v>382</v>
      </c>
      <c r="AA10" s="361"/>
      <c r="AB10" s="90"/>
      <c r="AC10" s="133"/>
      <c r="AD10" s="141"/>
      <c r="AE10" s="89"/>
      <c r="AF10" s="107"/>
      <c r="AG10" s="191"/>
      <c r="AH10" s="94" t="s">
        <v>120</v>
      </c>
      <c r="AI10" s="291" t="s">
        <v>518</v>
      </c>
      <c r="AJ10" s="90">
        <v>1</v>
      </c>
      <c r="AK10" s="109"/>
      <c r="AL10" s="90"/>
      <c r="AM10" s="90"/>
      <c r="AN10" s="27">
        <f>(AJ10*$D$2)/1000</f>
        <v>0.56999999999999995</v>
      </c>
      <c r="AO10" s="88"/>
    </row>
    <row r="11" spans="1:49" s="12" customFormat="1" ht="14.1" customHeight="1">
      <c r="A11" s="638"/>
      <c r="B11" s="94" t="s">
        <v>318</v>
      </c>
      <c r="C11" s="86" t="s">
        <v>211</v>
      </c>
      <c r="D11" s="90">
        <v>5</v>
      </c>
      <c r="E11" s="93"/>
      <c r="F11" s="93"/>
      <c r="G11" s="89">
        <f>D11/100</f>
        <v>0.05</v>
      </c>
      <c r="H11" s="107">
        <f t="shared" si="0"/>
        <v>2.85</v>
      </c>
      <c r="I11" s="88"/>
      <c r="J11" s="195" t="s">
        <v>341</v>
      </c>
      <c r="K11" s="86" t="s">
        <v>392</v>
      </c>
      <c r="L11" s="90">
        <v>5</v>
      </c>
      <c r="M11" s="57"/>
      <c r="N11" s="57"/>
      <c r="O11" s="89">
        <f>L11/100</f>
        <v>0.05</v>
      </c>
      <c r="P11" s="100">
        <f t="shared" si="1"/>
        <v>2.85</v>
      </c>
      <c r="Q11" s="88"/>
      <c r="R11" s="94" t="s">
        <v>393</v>
      </c>
      <c r="S11" s="86" t="s">
        <v>380</v>
      </c>
      <c r="T11" s="90">
        <v>70</v>
      </c>
      <c r="U11" s="178"/>
      <c r="V11" s="141"/>
      <c r="W11" s="148">
        <f>T11/100</f>
        <v>0.7</v>
      </c>
      <c r="X11" s="107">
        <f t="shared" ref="X11:X16" si="2">(T11*$D$2)/1000</f>
        <v>39.9</v>
      </c>
      <c r="Y11" s="88"/>
      <c r="Z11" s="94" t="s">
        <v>377</v>
      </c>
      <c r="AA11" s="86"/>
      <c r="AB11" s="90"/>
      <c r="AC11" s="54"/>
      <c r="AD11" s="133"/>
      <c r="AE11" s="89"/>
      <c r="AF11" s="134"/>
      <c r="AG11" s="88"/>
      <c r="AH11" s="94" t="s">
        <v>519</v>
      </c>
      <c r="AI11" s="291" t="s">
        <v>157</v>
      </c>
      <c r="AJ11" s="90">
        <v>30</v>
      </c>
      <c r="AK11" s="109"/>
      <c r="AL11" s="133"/>
      <c r="AM11" s="90">
        <f>AJ11/100</f>
        <v>0.3</v>
      </c>
      <c r="AN11" s="27">
        <f>(AJ11*$D$2)/1000</f>
        <v>17.100000000000001</v>
      </c>
      <c r="AO11" s="216"/>
    </row>
    <row r="12" spans="1:49" s="12" customFormat="1" ht="14.1" customHeight="1">
      <c r="A12" s="638"/>
      <c r="B12" s="195" t="s">
        <v>322</v>
      </c>
      <c r="C12" s="86" t="s">
        <v>395</v>
      </c>
      <c r="D12" s="214">
        <v>2</v>
      </c>
      <c r="E12" s="93"/>
      <c r="F12" s="93"/>
      <c r="G12" s="193"/>
      <c r="H12" s="107">
        <f t="shared" si="0"/>
        <v>1.1399999999999999</v>
      </c>
      <c r="I12" s="88"/>
      <c r="J12" s="295"/>
      <c r="K12" s="86" t="s">
        <v>396</v>
      </c>
      <c r="L12" s="90">
        <v>30</v>
      </c>
      <c r="M12" s="90">
        <f>L12/90</f>
        <v>0.33333333333333331</v>
      </c>
      <c r="N12" s="89"/>
      <c r="O12" s="87"/>
      <c r="P12" s="100">
        <f t="shared" si="1"/>
        <v>17.100000000000001</v>
      </c>
      <c r="Q12" s="88"/>
      <c r="R12" s="94" t="s">
        <v>378</v>
      </c>
      <c r="S12" s="173" t="s">
        <v>397</v>
      </c>
      <c r="T12" s="93">
        <v>2</v>
      </c>
      <c r="U12" s="204"/>
      <c r="V12" s="133"/>
      <c r="W12" s="89"/>
      <c r="X12" s="107">
        <f t="shared" si="2"/>
        <v>1.1399999999999999</v>
      </c>
      <c r="Y12" s="91"/>
      <c r="Z12" s="192" t="s">
        <v>72</v>
      </c>
      <c r="AA12" s="86"/>
      <c r="AB12" s="89"/>
      <c r="AC12" s="93"/>
      <c r="AD12" s="93"/>
      <c r="AE12" s="193"/>
      <c r="AF12" s="134"/>
      <c r="AG12" s="88"/>
      <c r="AH12" s="194" t="s">
        <v>72</v>
      </c>
      <c r="AI12" s="86"/>
      <c r="AJ12" s="90"/>
      <c r="AK12" s="109"/>
      <c r="AL12" s="90"/>
      <c r="AM12" s="148"/>
      <c r="AN12" s="85"/>
      <c r="AO12" s="88"/>
    </row>
    <row r="13" spans="1:49" s="12" customFormat="1" ht="14.1" customHeight="1">
      <c r="A13" s="638"/>
      <c r="B13" s="83"/>
      <c r="C13" s="86"/>
      <c r="D13" s="105"/>
      <c r="E13" s="54"/>
      <c r="F13" s="90"/>
      <c r="G13" s="89"/>
      <c r="H13" s="100"/>
      <c r="I13" s="88"/>
      <c r="J13" s="93"/>
      <c r="K13" s="86"/>
      <c r="L13" s="90"/>
      <c r="M13" s="185"/>
      <c r="N13" s="108"/>
      <c r="O13" s="89"/>
      <c r="P13" s="100"/>
      <c r="Q13" s="88"/>
      <c r="R13" s="192" t="s">
        <v>341</v>
      </c>
      <c r="S13" s="86" t="s">
        <v>398</v>
      </c>
      <c r="T13" s="90">
        <v>1</v>
      </c>
      <c r="U13" s="89"/>
      <c r="V13" s="133"/>
      <c r="W13" s="89"/>
      <c r="X13" s="107">
        <f t="shared" si="2"/>
        <v>0.56999999999999995</v>
      </c>
      <c r="Y13" s="88"/>
      <c r="Z13" s="94"/>
      <c r="AA13" s="156"/>
      <c r="AB13" s="174"/>
      <c r="AC13" s="109"/>
      <c r="AD13" s="133"/>
      <c r="AE13" s="89"/>
      <c r="AF13" s="134"/>
      <c r="AG13" s="88"/>
      <c r="AH13" s="94"/>
      <c r="AI13" s="156"/>
      <c r="AJ13" s="174"/>
      <c r="AK13" s="109"/>
      <c r="AL13" s="133"/>
      <c r="AM13" s="89"/>
      <c r="AN13" s="134"/>
      <c r="AO13" s="88"/>
      <c r="AQ13" s="388"/>
      <c r="AR13" s="405"/>
      <c r="AS13" s="388"/>
      <c r="AT13" s="388"/>
      <c r="AU13" s="362"/>
      <c r="AV13" s="362"/>
      <c r="AW13" s="390"/>
    </row>
    <row r="14" spans="1:49" s="12" customFormat="1" ht="14.1" customHeight="1">
      <c r="A14" s="654" t="s">
        <v>19</v>
      </c>
      <c r="B14" s="169" t="s">
        <v>399</v>
      </c>
      <c r="C14" s="86" t="s">
        <v>328</v>
      </c>
      <c r="D14" s="90">
        <v>45</v>
      </c>
      <c r="E14" s="133"/>
      <c r="F14" s="90"/>
      <c r="G14" s="141">
        <f>D14/100</f>
        <v>0.45</v>
      </c>
      <c r="H14" s="107">
        <f t="shared" si="0"/>
        <v>25.65</v>
      </c>
      <c r="I14" s="336"/>
      <c r="J14" s="53" t="s">
        <v>400</v>
      </c>
      <c r="K14" s="213" t="s">
        <v>401</v>
      </c>
      <c r="L14" s="300">
        <v>12</v>
      </c>
      <c r="M14" s="90">
        <f>L14/70</f>
        <v>0.17142857142857143</v>
      </c>
      <c r="N14" s="133"/>
      <c r="O14" s="89"/>
      <c r="P14" s="100">
        <f t="shared" si="1"/>
        <v>6.84</v>
      </c>
      <c r="Q14" s="95"/>
      <c r="R14" s="192"/>
      <c r="S14" s="173" t="s">
        <v>373</v>
      </c>
      <c r="T14" s="93">
        <v>40</v>
      </c>
      <c r="U14" s="204"/>
      <c r="V14" s="133"/>
      <c r="W14" s="148">
        <f>T14/100</f>
        <v>0.4</v>
      </c>
      <c r="X14" s="107">
        <f t="shared" si="2"/>
        <v>22.8</v>
      </c>
      <c r="Y14" s="88"/>
      <c r="Z14" s="53" t="s">
        <v>235</v>
      </c>
      <c r="AA14" s="86" t="s">
        <v>207</v>
      </c>
      <c r="AB14" s="90">
        <v>15</v>
      </c>
      <c r="AC14" s="133"/>
      <c r="AD14" s="93"/>
      <c r="AE14" s="89">
        <f>AB14/100</f>
        <v>0.15</v>
      </c>
      <c r="AF14" s="107">
        <f>(AB14*$D$2)/1000</f>
        <v>8.5500000000000007</v>
      </c>
      <c r="AG14" s="88"/>
      <c r="AH14" s="53" t="s">
        <v>403</v>
      </c>
      <c r="AI14" s="86" t="s">
        <v>291</v>
      </c>
      <c r="AJ14" s="90">
        <v>50</v>
      </c>
      <c r="AK14" s="69">
        <f>AJ14/85</f>
        <v>0.58823529411764708</v>
      </c>
      <c r="AL14" s="93"/>
      <c r="AM14" s="141"/>
      <c r="AN14" s="107">
        <f>(AJ14*$D$2)/1000</f>
        <v>28.5</v>
      </c>
      <c r="AO14" s="88"/>
      <c r="AQ14" s="388"/>
      <c r="AR14" s="405"/>
      <c r="AS14" s="388"/>
      <c r="AT14" s="388"/>
      <c r="AU14" s="388"/>
      <c r="AV14" s="362"/>
      <c r="AW14" s="390"/>
    </row>
    <row r="15" spans="1:49" s="12" customFormat="1" ht="14.1" customHeight="1">
      <c r="A15" s="654"/>
      <c r="B15" s="160" t="s">
        <v>325</v>
      </c>
      <c r="C15" s="86" t="s">
        <v>404</v>
      </c>
      <c r="D15" s="90">
        <v>40</v>
      </c>
      <c r="E15" s="93"/>
      <c r="F15" s="133">
        <f>D15*0.9/55</f>
        <v>0.65454545454545454</v>
      </c>
      <c r="G15" s="89"/>
      <c r="H15" s="107">
        <f t="shared" si="0"/>
        <v>22.8</v>
      </c>
      <c r="I15" s="91"/>
      <c r="J15" s="94" t="s">
        <v>405</v>
      </c>
      <c r="K15" s="213" t="s">
        <v>406</v>
      </c>
      <c r="L15" s="221">
        <v>25</v>
      </c>
      <c r="M15" s="90">
        <f>L15/35</f>
        <v>0.7142857142857143</v>
      </c>
      <c r="N15" s="133"/>
      <c r="O15" s="89"/>
      <c r="P15" s="100">
        <f t="shared" si="1"/>
        <v>14.25</v>
      </c>
      <c r="Q15" s="88"/>
      <c r="R15" s="211"/>
      <c r="S15" s="86" t="s">
        <v>368</v>
      </c>
      <c r="T15" s="210">
        <v>20</v>
      </c>
      <c r="U15" s="155"/>
      <c r="V15" s="133"/>
      <c r="W15" s="148">
        <f>T15/100</f>
        <v>0.2</v>
      </c>
      <c r="X15" s="107">
        <f t="shared" si="2"/>
        <v>11.4</v>
      </c>
      <c r="Y15" s="91"/>
      <c r="Z15" s="94" t="s">
        <v>294</v>
      </c>
      <c r="AA15" s="86" t="s">
        <v>295</v>
      </c>
      <c r="AB15" s="90">
        <v>70</v>
      </c>
      <c r="AC15" s="133"/>
      <c r="AD15" s="93"/>
      <c r="AE15" s="89">
        <f>AB15/100</f>
        <v>0.7</v>
      </c>
      <c r="AF15" s="107">
        <f>(AB15*$D$2)/1000</f>
        <v>39.9</v>
      </c>
      <c r="AG15" s="88"/>
      <c r="AH15" s="94" t="s">
        <v>309</v>
      </c>
      <c r="AI15" s="18" t="s">
        <v>409</v>
      </c>
      <c r="AJ15" s="90">
        <v>25</v>
      </c>
      <c r="AK15" s="133"/>
      <c r="AL15" s="93">
        <f>AJ15/35</f>
        <v>0.7142857142857143</v>
      </c>
      <c r="AM15" s="89"/>
      <c r="AN15" s="107">
        <f>(AJ15*$D$2)/1000</f>
        <v>14.25</v>
      </c>
      <c r="AO15" s="88"/>
      <c r="AQ15" s="388"/>
      <c r="AR15" s="526"/>
      <c r="AS15" s="388"/>
      <c r="AT15" s="388"/>
      <c r="AU15" s="362"/>
      <c r="AV15" s="362"/>
      <c r="AW15" s="390"/>
    </row>
    <row r="16" spans="1:49" s="12" customFormat="1" ht="14.1" customHeight="1">
      <c r="A16" s="654"/>
      <c r="B16" s="160" t="s">
        <v>410</v>
      </c>
      <c r="C16" s="86"/>
      <c r="D16" s="90"/>
      <c r="E16" s="54"/>
      <c r="F16" s="133"/>
      <c r="G16" s="89"/>
      <c r="H16" s="134"/>
      <c r="I16" s="88"/>
      <c r="J16" s="94" t="s">
        <v>308</v>
      </c>
      <c r="K16" s="173" t="s">
        <v>411</v>
      </c>
      <c r="L16" s="89">
        <v>20</v>
      </c>
      <c r="M16" s="90">
        <f>L16/85</f>
        <v>0.23529411764705882</v>
      </c>
      <c r="N16" s="141"/>
      <c r="O16" s="89"/>
      <c r="P16" s="107"/>
      <c r="Q16" s="88"/>
      <c r="R16" s="328" t="s">
        <v>412</v>
      </c>
      <c r="S16" s="86" t="s">
        <v>413</v>
      </c>
      <c r="T16" s="210">
        <v>60</v>
      </c>
      <c r="U16" s="155"/>
      <c r="V16" s="133">
        <f>T16*0.6/35</f>
        <v>1.0285714285714285</v>
      </c>
      <c r="W16" s="148"/>
      <c r="X16" s="107">
        <f t="shared" si="2"/>
        <v>34.200000000000003</v>
      </c>
      <c r="Y16" s="88"/>
      <c r="Z16" s="94" t="s">
        <v>295</v>
      </c>
      <c r="AA16" s="86"/>
      <c r="AB16" s="90"/>
      <c r="AC16" s="133"/>
      <c r="AD16" s="93"/>
      <c r="AE16" s="89"/>
      <c r="AF16" s="107"/>
      <c r="AG16" s="88"/>
      <c r="AH16" s="94" t="s">
        <v>414</v>
      </c>
      <c r="AI16" s="86"/>
      <c r="AJ16" s="90"/>
      <c r="AK16" s="133"/>
      <c r="AL16" s="93"/>
      <c r="AM16" s="141"/>
      <c r="AN16" s="107"/>
      <c r="AO16" s="88"/>
      <c r="AQ16" s="388"/>
      <c r="AR16" s="405"/>
      <c r="AS16" s="388"/>
      <c r="AT16" s="424"/>
      <c r="AU16" s="388"/>
      <c r="AV16" s="362"/>
      <c r="AW16" s="422"/>
    </row>
    <row r="17" spans="1:49" s="12" customFormat="1" ht="14.1" customHeight="1">
      <c r="A17" s="654"/>
      <c r="B17" s="94" t="s">
        <v>128</v>
      </c>
      <c r="C17" s="90"/>
      <c r="D17" s="90"/>
      <c r="E17" s="54"/>
      <c r="F17" s="141"/>
      <c r="G17" s="148"/>
      <c r="H17" s="134"/>
      <c r="I17" s="88"/>
      <c r="J17" s="103" t="s">
        <v>341</v>
      </c>
      <c r="K17" s="213" t="s">
        <v>373</v>
      </c>
      <c r="L17" s="89">
        <v>30</v>
      </c>
      <c r="M17" s="90"/>
      <c r="N17" s="141"/>
      <c r="O17" s="90">
        <f>L17/100</f>
        <v>0.3</v>
      </c>
      <c r="P17" s="107"/>
      <c r="Q17" s="88"/>
      <c r="R17" s="94" t="s">
        <v>415</v>
      </c>
      <c r="S17" s="223"/>
      <c r="T17" s="210"/>
      <c r="U17" s="133"/>
      <c r="V17" s="133"/>
      <c r="W17" s="89"/>
      <c r="X17" s="134"/>
      <c r="Y17" s="88"/>
      <c r="Z17" s="94" t="s">
        <v>296</v>
      </c>
      <c r="AA17" s="86"/>
      <c r="AB17" s="90"/>
      <c r="AC17" s="133"/>
      <c r="AD17" s="93"/>
      <c r="AE17" s="89"/>
      <c r="AF17" s="107"/>
      <c r="AG17" s="88"/>
      <c r="AH17" s="94" t="s">
        <v>310</v>
      </c>
      <c r="AI17" s="86"/>
      <c r="AJ17" s="90"/>
      <c r="AK17" s="133"/>
      <c r="AL17" s="93"/>
      <c r="AM17" s="89"/>
      <c r="AN17" s="107"/>
      <c r="AO17" s="88"/>
      <c r="AQ17" s="426"/>
      <c r="AR17" s="405"/>
      <c r="AS17" s="362"/>
      <c r="AT17" s="388"/>
      <c r="AU17" s="388"/>
      <c r="AV17" s="388"/>
      <c r="AW17" s="422"/>
    </row>
    <row r="18" spans="1:49" s="12" customFormat="1" ht="14.1" customHeight="1">
      <c r="A18" s="654"/>
      <c r="B18" s="103" t="s">
        <v>343</v>
      </c>
      <c r="C18" s="101"/>
      <c r="D18" s="89"/>
      <c r="E18" s="150"/>
      <c r="F18" s="148"/>
      <c r="G18" s="89"/>
      <c r="H18" s="134"/>
      <c r="I18" s="95"/>
      <c r="J18" s="195"/>
      <c r="K18" s="213" t="s">
        <v>416</v>
      </c>
      <c r="L18" s="89">
        <v>12</v>
      </c>
      <c r="M18" s="90"/>
      <c r="N18" s="90">
        <f>L18/50</f>
        <v>0.24</v>
      </c>
      <c r="O18" s="89"/>
      <c r="P18" s="100"/>
      <c r="Q18" s="95"/>
      <c r="R18" s="94" t="s">
        <v>374</v>
      </c>
      <c r="S18" s="148"/>
      <c r="T18" s="226"/>
      <c r="U18" s="133"/>
      <c r="V18" s="133"/>
      <c r="W18" s="89"/>
      <c r="X18" s="134"/>
      <c r="Y18" s="203"/>
      <c r="Z18" s="394" t="s">
        <v>297</v>
      </c>
      <c r="AA18" s="101"/>
      <c r="AB18" s="89"/>
      <c r="AC18" s="89"/>
      <c r="AD18" s="90"/>
      <c r="AE18" s="133"/>
      <c r="AF18" s="134"/>
      <c r="AG18" s="88"/>
      <c r="AH18" s="94"/>
      <c r="AI18" s="86"/>
      <c r="AJ18" s="212"/>
      <c r="AK18" s="89"/>
      <c r="AL18" s="90"/>
      <c r="AM18" s="133"/>
      <c r="AN18" s="134"/>
      <c r="AO18" s="88"/>
      <c r="AQ18" s="388"/>
      <c r="AR18" s="527"/>
      <c r="AS18" s="433"/>
      <c r="AT18" s="528"/>
      <c r="AU18" s="388"/>
      <c r="AV18" s="362"/>
      <c r="AW18" s="422"/>
    </row>
    <row r="19" spans="1:49" s="12" customFormat="1" ht="14.1" customHeight="1">
      <c r="A19" s="638"/>
      <c r="B19" s="93"/>
      <c r="C19" s="151"/>
      <c r="D19" s="90"/>
      <c r="E19" s="57"/>
      <c r="F19" s="57"/>
      <c r="G19" s="57"/>
      <c r="H19" s="100"/>
      <c r="I19" s="88"/>
      <c r="J19" s="239"/>
      <c r="K19" s="86"/>
      <c r="L19" s="90"/>
      <c r="M19" s="90"/>
      <c r="N19" s="90"/>
      <c r="O19" s="89"/>
      <c r="P19" s="100"/>
      <c r="Q19" s="88"/>
      <c r="R19" s="93" t="s">
        <v>417</v>
      </c>
      <c r="S19" s="86"/>
      <c r="T19" s="90"/>
      <c r="U19" s="54"/>
      <c r="V19" s="90"/>
      <c r="W19" s="89"/>
      <c r="X19" s="134"/>
      <c r="Y19" s="88"/>
      <c r="Z19" s="276" t="s">
        <v>118</v>
      </c>
      <c r="AA19" s="151"/>
      <c r="AB19" s="90"/>
      <c r="AC19" s="90"/>
      <c r="AD19" s="90"/>
      <c r="AE19" s="89"/>
      <c r="AF19" s="100"/>
      <c r="AG19" s="88"/>
      <c r="AH19" s="241" t="s">
        <v>343</v>
      </c>
      <c r="AI19" s="151"/>
      <c r="AJ19" s="90"/>
      <c r="AK19" s="152"/>
      <c r="AL19" s="133"/>
      <c r="AM19" s="89"/>
      <c r="AN19" s="134"/>
      <c r="AO19" s="88"/>
    </row>
    <row r="20" spans="1:49" s="12" customFormat="1" ht="14.1" customHeight="1">
      <c r="A20" s="649" t="s">
        <v>4</v>
      </c>
      <c r="B20" s="186" t="s">
        <v>344</v>
      </c>
      <c r="C20" s="173" t="s">
        <v>345</v>
      </c>
      <c r="D20" s="235">
        <v>75</v>
      </c>
      <c r="E20" s="236"/>
      <c r="F20" s="236"/>
      <c r="G20" s="141">
        <f>D20/100</f>
        <v>0.75</v>
      </c>
      <c r="H20" s="237">
        <f>(D20*$D$2)/1000</f>
        <v>42.75</v>
      </c>
      <c r="I20" s="238"/>
      <c r="J20" s="200" t="s">
        <v>418</v>
      </c>
      <c r="K20" s="173" t="s">
        <v>419</v>
      </c>
      <c r="L20" s="235">
        <v>75</v>
      </c>
      <c r="M20" s="93"/>
      <c r="N20" s="236"/>
      <c r="O20" s="141">
        <f>L20/100</f>
        <v>0.75</v>
      </c>
      <c r="P20" s="237">
        <f>(L20*$D$2)/1000</f>
        <v>42.75</v>
      </c>
      <c r="Q20" s="238"/>
      <c r="R20" s="186"/>
      <c r="S20" s="173"/>
      <c r="T20" s="174"/>
      <c r="U20" s="57"/>
      <c r="V20" s="57"/>
      <c r="W20" s="89"/>
      <c r="X20" s="107"/>
      <c r="Y20" s="91"/>
      <c r="Z20" s="186" t="s">
        <v>344</v>
      </c>
      <c r="AA20" s="173" t="s">
        <v>345</v>
      </c>
      <c r="AB20" s="174">
        <v>75</v>
      </c>
      <c r="AC20" s="57"/>
      <c r="AD20" s="57"/>
      <c r="AE20" s="89">
        <f>AB20/100</f>
        <v>0.75</v>
      </c>
      <c r="AF20" s="107">
        <f>(AB20*$D$2)/1000</f>
        <v>42.75</v>
      </c>
      <c r="AG20" s="91"/>
      <c r="AH20" s="186" t="s">
        <v>344</v>
      </c>
      <c r="AI20" s="173" t="s">
        <v>345</v>
      </c>
      <c r="AJ20" s="174">
        <v>75</v>
      </c>
      <c r="AK20" s="57"/>
      <c r="AL20" s="57"/>
      <c r="AM20" s="89">
        <f>AJ20/100</f>
        <v>0.75</v>
      </c>
      <c r="AN20" s="107">
        <f>(AJ20*$D$2)/1000</f>
        <v>42.75</v>
      </c>
      <c r="AO20" s="91"/>
    </row>
    <row r="21" spans="1:49" s="12" customFormat="1" ht="14.1" customHeight="1">
      <c r="A21" s="650"/>
      <c r="B21" s="186" t="s">
        <v>346</v>
      </c>
      <c r="C21" s="640" t="s">
        <v>347</v>
      </c>
      <c r="D21" s="90"/>
      <c r="E21" s="90"/>
      <c r="F21" s="90"/>
      <c r="G21" s="89"/>
      <c r="H21" s="100"/>
      <c r="I21" s="88"/>
      <c r="J21" s="200" t="s">
        <v>420</v>
      </c>
      <c r="K21" s="640" t="s">
        <v>347</v>
      </c>
      <c r="L21" s="90"/>
      <c r="M21" s="90"/>
      <c r="N21" s="90"/>
      <c r="O21" s="89"/>
      <c r="P21" s="100"/>
      <c r="Q21" s="88"/>
      <c r="R21" s="186"/>
      <c r="S21" s="640"/>
      <c r="T21" s="90"/>
      <c r="U21" s="90"/>
      <c r="V21" s="90"/>
      <c r="W21" s="89"/>
      <c r="X21" s="100"/>
      <c r="Y21" s="88"/>
      <c r="Z21" s="186" t="s">
        <v>346</v>
      </c>
      <c r="AA21" s="640" t="s">
        <v>347</v>
      </c>
      <c r="AB21" s="90"/>
      <c r="AC21" s="90"/>
      <c r="AD21" s="90"/>
      <c r="AE21" s="89"/>
      <c r="AF21" s="100"/>
      <c r="AG21" s="88"/>
      <c r="AH21" s="186" t="s">
        <v>346</v>
      </c>
      <c r="AI21" s="640" t="s">
        <v>347</v>
      </c>
      <c r="AJ21" s="90"/>
      <c r="AK21" s="90"/>
      <c r="AL21" s="90"/>
      <c r="AM21" s="89"/>
      <c r="AN21" s="100"/>
      <c r="AO21" s="88"/>
    </row>
    <row r="22" spans="1:49" s="12" customFormat="1" ht="14.1" customHeight="1">
      <c r="A22" s="650"/>
      <c r="B22" s="186" t="s">
        <v>222</v>
      </c>
      <c r="C22" s="641"/>
      <c r="D22" s="90"/>
      <c r="E22" s="90"/>
      <c r="F22" s="57"/>
      <c r="G22" s="89"/>
      <c r="H22" s="100"/>
      <c r="I22" s="88"/>
      <c r="J22" s="200" t="s">
        <v>222</v>
      </c>
      <c r="K22" s="641"/>
      <c r="L22" s="174"/>
      <c r="M22" s="90"/>
      <c r="N22" s="57"/>
      <c r="O22" s="89"/>
      <c r="P22" s="100"/>
      <c r="Q22" s="88"/>
      <c r="R22" s="186"/>
      <c r="S22" s="641"/>
      <c r="T22" s="90"/>
      <c r="U22" s="90"/>
      <c r="V22" s="57"/>
      <c r="W22" s="89"/>
      <c r="X22" s="100"/>
      <c r="Y22" s="88"/>
      <c r="Z22" s="186" t="s">
        <v>222</v>
      </c>
      <c r="AA22" s="641"/>
      <c r="AB22" s="90"/>
      <c r="AC22" s="90"/>
      <c r="AD22" s="57"/>
      <c r="AE22" s="89"/>
      <c r="AF22" s="100"/>
      <c r="AG22" s="88"/>
      <c r="AH22" s="186" t="s">
        <v>222</v>
      </c>
      <c r="AI22" s="641"/>
      <c r="AJ22" s="90"/>
      <c r="AK22" s="90"/>
      <c r="AL22" s="57"/>
      <c r="AM22" s="89"/>
      <c r="AN22" s="100"/>
      <c r="AO22" s="88"/>
    </row>
    <row r="23" spans="1:49" s="12" customFormat="1" ht="14.1" customHeight="1">
      <c r="A23" s="651"/>
      <c r="B23" s="187" t="s">
        <v>342</v>
      </c>
      <c r="C23" s="641"/>
      <c r="D23" s="90"/>
      <c r="E23" s="90"/>
      <c r="F23" s="90"/>
      <c r="G23" s="89"/>
      <c r="H23" s="100"/>
      <c r="I23" s="88"/>
      <c r="J23" s="93" t="s">
        <v>342</v>
      </c>
      <c r="K23" s="641"/>
      <c r="L23" s="90"/>
      <c r="M23" s="90"/>
      <c r="N23" s="90"/>
      <c r="O23" s="89"/>
      <c r="P23" s="100"/>
      <c r="Q23" s="88"/>
      <c r="R23" s="187"/>
      <c r="S23" s="641"/>
      <c r="T23" s="90"/>
      <c r="U23" s="90"/>
      <c r="V23" s="90"/>
      <c r="W23" s="89"/>
      <c r="X23" s="100"/>
      <c r="Y23" s="88"/>
      <c r="Z23" s="187" t="s">
        <v>342</v>
      </c>
      <c r="AA23" s="641"/>
      <c r="AB23" s="90"/>
      <c r="AC23" s="90"/>
      <c r="AD23" s="90"/>
      <c r="AE23" s="89"/>
      <c r="AF23" s="100"/>
      <c r="AG23" s="88"/>
      <c r="AH23" s="187" t="s">
        <v>342</v>
      </c>
      <c r="AI23" s="641"/>
      <c r="AJ23" s="90"/>
      <c r="AK23" s="90"/>
      <c r="AL23" s="90"/>
      <c r="AM23" s="89"/>
      <c r="AN23" s="100"/>
      <c r="AO23" s="88"/>
    </row>
    <row r="24" spans="1:49" s="12" customFormat="1" ht="14.1" customHeight="1">
      <c r="A24" s="649" t="s">
        <v>5</v>
      </c>
      <c r="B24" s="53" t="s">
        <v>243</v>
      </c>
      <c r="C24" s="223" t="s">
        <v>311</v>
      </c>
      <c r="D24" s="89">
        <v>20</v>
      </c>
      <c r="E24" s="139"/>
      <c r="F24" s="81"/>
      <c r="G24" s="89">
        <f>D24/100</f>
        <v>0.2</v>
      </c>
      <c r="H24" s="107">
        <f t="shared" ref="H24:H25" si="3">(D24*$D$2)/1000</f>
        <v>11.4</v>
      </c>
      <c r="I24" s="78"/>
      <c r="J24" s="70" t="s">
        <v>123</v>
      </c>
      <c r="K24" s="18" t="s">
        <v>421</v>
      </c>
      <c r="L24" s="90">
        <v>10</v>
      </c>
      <c r="M24" s="72">
        <f>L24/85</f>
        <v>0.11764705882352941</v>
      </c>
      <c r="N24" s="72"/>
      <c r="O24" s="72"/>
      <c r="P24" s="107">
        <f t="shared" ref="P24:P29" si="4">(L24*$D$2)/1000</f>
        <v>5.7</v>
      </c>
      <c r="Q24" s="67"/>
      <c r="R24" s="70"/>
      <c r="S24" s="18"/>
      <c r="T24" s="90"/>
      <c r="U24" s="72"/>
      <c r="V24" s="72"/>
      <c r="W24" s="72"/>
      <c r="X24" s="107"/>
      <c r="Y24" s="88"/>
      <c r="Z24" s="227" t="s">
        <v>422</v>
      </c>
      <c r="AA24" s="261" t="s">
        <v>305</v>
      </c>
      <c r="AB24" s="72">
        <v>30</v>
      </c>
      <c r="AC24" s="66"/>
      <c r="AD24" s="135"/>
      <c r="AE24" s="72">
        <v>0.3</v>
      </c>
      <c r="AF24" s="107">
        <f>(AB24*$D$2)/1000</f>
        <v>17.100000000000001</v>
      </c>
      <c r="AG24" s="67"/>
      <c r="AH24" s="65" t="s">
        <v>203</v>
      </c>
      <c r="AI24" s="73" t="s">
        <v>447</v>
      </c>
      <c r="AJ24" s="69">
        <v>15</v>
      </c>
      <c r="AK24" s="66"/>
      <c r="AL24" s="69"/>
      <c r="AM24" s="72">
        <f>AJ24/100</f>
        <v>0.15</v>
      </c>
      <c r="AN24" s="79">
        <f>(AJ24*$D$2)/1000</f>
        <v>8.5500000000000007</v>
      </c>
      <c r="AO24" s="67"/>
    </row>
    <row r="25" spans="1:49" s="12" customFormat="1" ht="14.1" customHeight="1">
      <c r="A25" s="650"/>
      <c r="B25" s="94" t="s">
        <v>425</v>
      </c>
      <c r="C25" s="86" t="s">
        <v>191</v>
      </c>
      <c r="D25" s="89">
        <v>10</v>
      </c>
      <c r="E25" s="66"/>
      <c r="F25" s="90">
        <f>D25*0.5/35</f>
        <v>0.14285714285714285</v>
      </c>
      <c r="G25" s="89"/>
      <c r="H25" s="107">
        <f t="shared" si="3"/>
        <v>5.7</v>
      </c>
      <c r="I25" s="67"/>
      <c r="J25" s="71" t="s">
        <v>122</v>
      </c>
      <c r="K25" s="271" t="s">
        <v>424</v>
      </c>
      <c r="L25" s="90">
        <v>5</v>
      </c>
      <c r="M25" s="72">
        <f>L25/90</f>
        <v>5.5555555555555552E-2</v>
      </c>
      <c r="N25" s="90"/>
      <c r="O25" s="92"/>
      <c r="P25" s="107">
        <f t="shared" si="4"/>
        <v>2.85</v>
      </c>
      <c r="Q25" s="78"/>
      <c r="R25" s="71"/>
      <c r="S25" s="271"/>
      <c r="T25" s="90"/>
      <c r="U25" s="72"/>
      <c r="V25" s="90"/>
      <c r="W25" s="92"/>
      <c r="X25" s="107"/>
      <c r="Y25" s="95"/>
      <c r="Z25" s="228" t="s">
        <v>190</v>
      </c>
      <c r="AA25" s="18" t="s">
        <v>363</v>
      </c>
      <c r="AB25" s="72">
        <v>15</v>
      </c>
      <c r="AC25" s="66"/>
      <c r="AD25" s="66">
        <f>AB25/40</f>
        <v>0.375</v>
      </c>
      <c r="AE25" s="72"/>
      <c r="AF25" s="107">
        <f>(AB25*$D$2)/1000</f>
        <v>8.5500000000000007</v>
      </c>
      <c r="AG25" s="88"/>
      <c r="AH25" s="65" t="s">
        <v>111</v>
      </c>
      <c r="AI25" s="64" t="s">
        <v>317</v>
      </c>
      <c r="AJ25" s="69">
        <v>20</v>
      </c>
      <c r="AK25" s="66"/>
      <c r="AL25" s="69">
        <f>AJ25/55</f>
        <v>0.36363636363636365</v>
      </c>
      <c r="AM25" s="66"/>
      <c r="AN25" s="79">
        <f>(AJ25*$D$2)/1000</f>
        <v>11.4</v>
      </c>
      <c r="AO25" s="67"/>
    </row>
    <row r="26" spans="1:49" s="12" customFormat="1" ht="14.1" customHeight="1">
      <c r="A26" s="650"/>
      <c r="B26" s="94" t="s">
        <v>426</v>
      </c>
      <c r="C26" s="291"/>
      <c r="D26" s="89"/>
      <c r="E26" s="72"/>
      <c r="F26" s="72"/>
      <c r="G26" s="89"/>
      <c r="H26" s="107"/>
      <c r="I26" s="67"/>
      <c r="J26" s="71" t="s">
        <v>124</v>
      </c>
      <c r="K26" s="18" t="s">
        <v>334</v>
      </c>
      <c r="L26" s="90">
        <v>5</v>
      </c>
      <c r="M26" s="72"/>
      <c r="N26" s="72"/>
      <c r="O26" s="89">
        <f>L26/100</f>
        <v>0.05</v>
      </c>
      <c r="P26" s="107">
        <f t="shared" si="4"/>
        <v>2.85</v>
      </c>
      <c r="Q26" s="78"/>
      <c r="R26" s="71"/>
      <c r="S26" s="18"/>
      <c r="T26" s="90"/>
      <c r="U26" s="72"/>
      <c r="V26" s="72"/>
      <c r="W26" s="89"/>
      <c r="X26" s="107"/>
      <c r="Y26" s="88"/>
      <c r="Z26" s="228" t="s">
        <v>374</v>
      </c>
      <c r="AA26" s="261"/>
      <c r="AB26" s="72"/>
      <c r="AC26" s="66"/>
      <c r="AD26" s="135"/>
      <c r="AE26" s="72"/>
      <c r="AF26" s="134"/>
      <c r="AG26" s="67"/>
      <c r="AH26" s="65" t="s">
        <v>177</v>
      </c>
      <c r="AI26" s="73"/>
      <c r="AJ26" s="69"/>
      <c r="AK26" s="66"/>
      <c r="AL26" s="69"/>
      <c r="AM26" s="72"/>
      <c r="AN26" s="79"/>
      <c r="AO26" s="67"/>
    </row>
    <row r="27" spans="1:49" s="12" customFormat="1" ht="14.1" customHeight="1">
      <c r="A27" s="650"/>
      <c r="B27" s="71" t="s">
        <v>428</v>
      </c>
      <c r="C27" s="213"/>
      <c r="D27" s="89"/>
      <c r="E27" s="72"/>
      <c r="F27" s="72"/>
      <c r="G27" s="89"/>
      <c r="H27" s="107"/>
      <c r="I27" s="67"/>
      <c r="J27" s="71" t="s">
        <v>117</v>
      </c>
      <c r="K27" s="18" t="s">
        <v>427</v>
      </c>
      <c r="L27" s="90">
        <v>1</v>
      </c>
      <c r="M27" s="72"/>
      <c r="N27" s="72"/>
      <c r="O27" s="72"/>
      <c r="P27" s="107">
        <f t="shared" si="4"/>
        <v>0.56999999999999995</v>
      </c>
      <c r="Q27" s="78"/>
      <c r="R27" s="71"/>
      <c r="S27" s="18"/>
      <c r="T27" s="90"/>
      <c r="U27" s="72"/>
      <c r="V27" s="72"/>
      <c r="W27" s="72"/>
      <c r="X27" s="107"/>
      <c r="Y27" s="88"/>
      <c r="Z27" s="263" t="s">
        <v>318</v>
      </c>
      <c r="AA27" s="18"/>
      <c r="AB27" s="89"/>
      <c r="AC27" s="66"/>
      <c r="AD27" s="135"/>
      <c r="AE27" s="72"/>
      <c r="AF27" s="79"/>
      <c r="AG27" s="111"/>
      <c r="AH27" s="65" t="s">
        <v>316</v>
      </c>
      <c r="AI27" s="15"/>
      <c r="AJ27" s="268"/>
      <c r="AK27" s="269"/>
      <c r="AL27" s="137"/>
      <c r="AM27" s="140"/>
      <c r="AN27" s="79"/>
      <c r="AO27" s="67"/>
    </row>
    <row r="28" spans="1:49" s="12" customFormat="1" ht="14.1" customHeight="1">
      <c r="A28" s="650"/>
      <c r="B28" s="71" t="s">
        <v>117</v>
      </c>
      <c r="C28" s="213"/>
      <c r="D28" s="221"/>
      <c r="E28" s="72"/>
      <c r="F28" s="72"/>
      <c r="G28" s="72"/>
      <c r="H28" s="107"/>
      <c r="I28" s="67"/>
      <c r="J28" s="272"/>
      <c r="K28" s="18" t="s">
        <v>429</v>
      </c>
      <c r="L28" s="90">
        <v>10</v>
      </c>
      <c r="M28" s="69"/>
      <c r="N28" s="69">
        <f>L28*0.9/55</f>
        <v>0.16363636363636364</v>
      </c>
      <c r="O28" s="72"/>
      <c r="P28" s="107">
        <f t="shared" si="4"/>
        <v>5.7</v>
      </c>
      <c r="Q28" s="78"/>
      <c r="R28" s="272"/>
      <c r="S28" s="18"/>
      <c r="T28" s="90"/>
      <c r="U28" s="69"/>
      <c r="V28" s="69"/>
      <c r="W28" s="72"/>
      <c r="X28" s="107"/>
      <c r="Y28" s="138"/>
      <c r="Z28" s="263" t="s">
        <v>117</v>
      </c>
      <c r="AA28" s="18"/>
      <c r="AB28" s="89"/>
      <c r="AC28" s="136"/>
      <c r="AD28" s="66"/>
      <c r="AE28" s="72"/>
      <c r="AF28" s="79"/>
      <c r="AG28" s="67"/>
      <c r="AH28" s="65" t="s">
        <v>0</v>
      </c>
      <c r="AI28" s="15"/>
      <c r="AJ28" s="268"/>
      <c r="AK28" s="63"/>
      <c r="AL28" s="66"/>
      <c r="AM28" s="140"/>
      <c r="AN28" s="79"/>
      <c r="AO28" s="88"/>
    </row>
    <row r="29" spans="1:49" s="12" customFormat="1" ht="14.1" customHeight="1">
      <c r="A29" s="650"/>
      <c r="B29" s="71"/>
      <c r="C29" s="213"/>
      <c r="D29" s="89"/>
      <c r="E29" s="69"/>
      <c r="F29" s="69"/>
      <c r="G29" s="72"/>
      <c r="H29" s="107"/>
      <c r="I29" s="67"/>
      <c r="J29" s="272"/>
      <c r="K29" s="18" t="s">
        <v>430</v>
      </c>
      <c r="L29" s="90">
        <v>4</v>
      </c>
      <c r="M29" s="69"/>
      <c r="N29" s="69"/>
      <c r="O29" s="89">
        <f>L29/100</f>
        <v>0.04</v>
      </c>
      <c r="P29" s="107">
        <f t="shared" si="4"/>
        <v>2.2799999999999998</v>
      </c>
      <c r="Q29" s="78"/>
      <c r="R29" s="272"/>
      <c r="S29" s="18"/>
      <c r="T29" s="90"/>
      <c r="U29" s="69"/>
      <c r="V29" s="69"/>
      <c r="W29" s="89"/>
      <c r="X29" s="107"/>
      <c r="Y29" s="67"/>
      <c r="Z29" s="55"/>
      <c r="AA29" s="148"/>
      <c r="AB29" s="221"/>
      <c r="AC29" s="72"/>
      <c r="AD29" s="72"/>
      <c r="AE29" s="72"/>
      <c r="AF29" s="107"/>
      <c r="AG29" s="67"/>
      <c r="AH29" s="272"/>
      <c r="AI29" s="18"/>
      <c r="AJ29" s="90"/>
      <c r="AK29" s="69"/>
      <c r="AL29" s="69"/>
      <c r="AM29" s="89"/>
      <c r="AN29" s="107"/>
      <c r="AO29" s="330"/>
    </row>
    <row r="30" spans="1:49" s="12" customFormat="1" ht="14.1" customHeight="1">
      <c r="A30" s="650"/>
      <c r="B30" s="65"/>
      <c r="C30" s="15"/>
      <c r="D30" s="63"/>
      <c r="E30" s="69"/>
      <c r="F30" s="69"/>
      <c r="G30" s="69"/>
      <c r="H30" s="126"/>
      <c r="I30" s="67"/>
      <c r="J30" s="71"/>
      <c r="K30" s="176"/>
      <c r="L30" s="89"/>
      <c r="M30" s="69"/>
      <c r="N30" s="69"/>
      <c r="O30" s="69"/>
      <c r="P30" s="107"/>
      <c r="Q30" s="78"/>
      <c r="R30" s="71"/>
      <c r="S30" s="64"/>
      <c r="T30" s="90"/>
      <c r="U30" s="136"/>
      <c r="V30" s="66"/>
      <c r="W30" s="72"/>
      <c r="X30" s="79"/>
      <c r="Y30" s="67"/>
      <c r="Z30" s="55"/>
      <c r="AA30" s="148"/>
      <c r="AB30" s="221"/>
      <c r="AC30" s="72"/>
      <c r="AD30" s="72"/>
      <c r="AE30" s="72"/>
      <c r="AF30" s="107"/>
      <c r="AG30" s="67"/>
      <c r="AH30" s="55"/>
      <c r="AI30" s="148"/>
      <c r="AJ30" s="221"/>
      <c r="AK30" s="72"/>
      <c r="AL30" s="72"/>
      <c r="AM30" s="72"/>
      <c r="AN30" s="107"/>
      <c r="AO30" s="67"/>
    </row>
    <row r="31" spans="1:49" s="12" customFormat="1" ht="14.1" customHeight="1">
      <c r="A31" s="651"/>
      <c r="B31" s="103" t="s">
        <v>341</v>
      </c>
      <c r="C31" s="59"/>
      <c r="D31" s="60"/>
      <c r="E31" s="23"/>
      <c r="F31" s="23"/>
      <c r="G31" s="72"/>
      <c r="H31" s="111"/>
      <c r="I31" s="112"/>
      <c r="J31" s="103" t="s">
        <v>341</v>
      </c>
      <c r="K31" s="59"/>
      <c r="L31" s="60"/>
      <c r="M31" s="69"/>
      <c r="N31" s="69"/>
      <c r="O31" s="69"/>
      <c r="P31" s="107"/>
      <c r="Q31" s="153"/>
      <c r="R31" s="103"/>
      <c r="S31" s="59" t="s">
        <v>602</v>
      </c>
      <c r="T31" s="60">
        <v>1</v>
      </c>
      <c r="U31" s="23"/>
      <c r="V31" s="23"/>
      <c r="W31" s="23"/>
      <c r="X31" s="79"/>
      <c r="Y31" s="112"/>
      <c r="Z31" s="103" t="s">
        <v>341</v>
      </c>
      <c r="AA31" s="59"/>
      <c r="AB31" s="60"/>
      <c r="AC31" s="69"/>
      <c r="AD31" s="69"/>
      <c r="AE31" s="72"/>
      <c r="AF31" s="27"/>
      <c r="AG31" s="67"/>
      <c r="AH31" s="103" t="s">
        <v>341</v>
      </c>
      <c r="AI31" s="278"/>
      <c r="AJ31" s="130"/>
      <c r="AK31" s="69"/>
      <c r="AL31" s="69"/>
      <c r="AM31" s="72"/>
      <c r="AN31" s="27"/>
      <c r="AO31" s="67"/>
    </row>
    <row r="32" spans="1:49" s="12" customFormat="1" ht="14.1" customHeight="1">
      <c r="A32" s="247"/>
      <c r="B32" s="74"/>
      <c r="C32" s="113" t="s">
        <v>352</v>
      </c>
      <c r="D32" s="119"/>
      <c r="E32" s="115"/>
      <c r="F32" s="115"/>
      <c r="G32" s="115"/>
      <c r="H32" s="619" t="s">
        <v>614</v>
      </c>
      <c r="I32" s="619" t="s">
        <v>615</v>
      </c>
      <c r="J32" s="74"/>
      <c r="K32" s="113" t="s">
        <v>352</v>
      </c>
      <c r="L32" s="124"/>
      <c r="M32" s="115"/>
      <c r="N32" s="115"/>
      <c r="O32" s="115"/>
      <c r="P32" s="619" t="s">
        <v>614</v>
      </c>
      <c r="Q32" s="619" t="s">
        <v>615</v>
      </c>
      <c r="R32" s="122"/>
      <c r="S32" s="113" t="s">
        <v>352</v>
      </c>
      <c r="T32" s="114"/>
      <c r="U32" s="115"/>
      <c r="V32" s="115"/>
      <c r="W32" s="115"/>
      <c r="X32" s="619" t="s">
        <v>614</v>
      </c>
      <c r="Y32" s="619" t="s">
        <v>615</v>
      </c>
      <c r="Z32" s="20"/>
      <c r="AA32" s="113" t="s">
        <v>352</v>
      </c>
      <c r="AB32" s="114"/>
      <c r="AC32" s="115"/>
      <c r="AD32" s="115"/>
      <c r="AE32" s="115"/>
      <c r="AF32" s="619" t="s">
        <v>614</v>
      </c>
      <c r="AG32" s="619" t="s">
        <v>615</v>
      </c>
      <c r="AH32" s="20"/>
      <c r="AI32" s="113" t="s">
        <v>352</v>
      </c>
      <c r="AJ32" s="114"/>
      <c r="AK32" s="115"/>
      <c r="AL32" s="115"/>
      <c r="AM32" s="115"/>
      <c r="AN32" s="619" t="s">
        <v>614</v>
      </c>
      <c r="AO32" s="619" t="s">
        <v>615</v>
      </c>
    </row>
    <row r="33" spans="1:41" s="12" customFormat="1" ht="14.1" customHeight="1">
      <c r="A33" s="644"/>
      <c r="B33" s="647" t="s">
        <v>353</v>
      </c>
      <c r="C33" s="37" t="s">
        <v>354</v>
      </c>
      <c r="D33" s="96"/>
      <c r="E33" s="116"/>
      <c r="F33" s="116"/>
      <c r="G33" s="116"/>
      <c r="H33" s="45">
        <v>4.5</v>
      </c>
      <c r="I33" s="46">
        <f>SUM(E5:E31)</f>
        <v>5</v>
      </c>
      <c r="J33" s="652" t="s">
        <v>353</v>
      </c>
      <c r="K33" s="37" t="s">
        <v>354</v>
      </c>
      <c r="L33" s="45"/>
      <c r="M33" s="125"/>
      <c r="N33" s="125"/>
      <c r="O33" s="125"/>
      <c r="P33" s="45">
        <v>4.5</v>
      </c>
      <c r="Q33" s="46">
        <f>SUM(M5:M31)</f>
        <v>5.1275443510737624</v>
      </c>
      <c r="R33" s="642" t="s">
        <v>353</v>
      </c>
      <c r="S33" s="37" t="s">
        <v>354</v>
      </c>
      <c r="T33" s="45"/>
      <c r="U33" s="125"/>
      <c r="V33" s="125"/>
      <c r="W33" s="125"/>
      <c r="X33" s="45">
        <v>4.5</v>
      </c>
      <c r="Y33" s="46">
        <f>SUM(U5:U31)</f>
        <v>5</v>
      </c>
      <c r="Z33" s="642" t="s">
        <v>353</v>
      </c>
      <c r="AA33" s="37" t="s">
        <v>354</v>
      </c>
      <c r="AB33" s="45"/>
      <c r="AC33" s="125"/>
      <c r="AD33" s="125"/>
      <c r="AE33" s="125"/>
      <c r="AF33" s="45">
        <v>4.5</v>
      </c>
      <c r="AG33" s="46">
        <f>SUM(AC5:AC31)</f>
        <v>5</v>
      </c>
      <c r="AH33" s="642" t="s">
        <v>353</v>
      </c>
      <c r="AI33" s="37" t="s">
        <v>354</v>
      </c>
      <c r="AJ33" s="45"/>
      <c r="AK33" s="125"/>
      <c r="AL33" s="125"/>
      <c r="AM33" s="125"/>
      <c r="AN33" s="45">
        <v>4.5</v>
      </c>
      <c r="AO33" s="46">
        <f>SUM(AK5:AK31)</f>
        <v>5.0882352941176467</v>
      </c>
    </row>
    <row r="34" spans="1:41" s="16" customFormat="1" ht="14.1" customHeight="1">
      <c r="A34" s="645"/>
      <c r="B34" s="647"/>
      <c r="C34" s="38" t="s">
        <v>355</v>
      </c>
      <c r="D34" s="97"/>
      <c r="E34" s="116"/>
      <c r="F34" s="116"/>
      <c r="G34" s="116"/>
      <c r="H34" s="46">
        <v>2</v>
      </c>
      <c r="I34" s="46">
        <f>SUM(F5:F31)</f>
        <v>2.5116883116883115</v>
      </c>
      <c r="J34" s="652"/>
      <c r="K34" s="38" t="s">
        <v>355</v>
      </c>
      <c r="L34" s="46"/>
      <c r="M34" s="125"/>
      <c r="N34" s="125"/>
      <c r="O34" s="125"/>
      <c r="P34" s="46">
        <v>2</v>
      </c>
      <c r="Q34" s="46">
        <f>SUM(N5:N31)</f>
        <v>2.4607792207792207</v>
      </c>
      <c r="R34" s="642"/>
      <c r="S34" s="38" t="s">
        <v>355</v>
      </c>
      <c r="T34" s="46"/>
      <c r="U34" s="125"/>
      <c r="V34" s="125"/>
      <c r="W34" s="125"/>
      <c r="X34" s="46">
        <v>2</v>
      </c>
      <c r="Y34" s="46">
        <f>SUM(V5:V31)</f>
        <v>2.9392857142857141</v>
      </c>
      <c r="Z34" s="642"/>
      <c r="AA34" s="38" t="s">
        <v>355</v>
      </c>
      <c r="AB34" s="46"/>
      <c r="AC34" s="125"/>
      <c r="AD34" s="125"/>
      <c r="AE34" s="125"/>
      <c r="AF34" s="46">
        <v>2</v>
      </c>
      <c r="AG34" s="46">
        <f>SUM(AD5:AD31)</f>
        <v>2.6607142857142856</v>
      </c>
      <c r="AH34" s="642"/>
      <c r="AI34" s="38" t="s">
        <v>355</v>
      </c>
      <c r="AJ34" s="46"/>
      <c r="AK34" s="125"/>
      <c r="AL34" s="125"/>
      <c r="AM34" s="125"/>
      <c r="AN34" s="46">
        <v>2</v>
      </c>
      <c r="AO34" s="46">
        <f>SUM(AL5:AL31)</f>
        <v>2.7922077922077921</v>
      </c>
    </row>
    <row r="35" spans="1:41" s="16" customFormat="1" ht="14.1" customHeight="1">
      <c r="A35" s="645"/>
      <c r="B35" s="647"/>
      <c r="C35" s="39" t="s">
        <v>356</v>
      </c>
      <c r="D35" s="98"/>
      <c r="E35" s="96"/>
      <c r="F35" s="96"/>
      <c r="G35" s="96"/>
      <c r="H35" s="46">
        <f>I35</f>
        <v>1.5999999999999999</v>
      </c>
      <c r="I35" s="46">
        <f>SUM(G7:G31)</f>
        <v>1.5999999999999999</v>
      </c>
      <c r="J35" s="652"/>
      <c r="K35" s="39" t="s">
        <v>356</v>
      </c>
      <c r="L35" s="47"/>
      <c r="M35" s="45"/>
      <c r="N35" s="45"/>
      <c r="O35" s="45"/>
      <c r="P35" s="46">
        <f>Q35</f>
        <v>1.3900000000000001</v>
      </c>
      <c r="Q35" s="46">
        <f>SUM(O7:O31)</f>
        <v>1.3900000000000001</v>
      </c>
      <c r="R35" s="642"/>
      <c r="S35" s="39" t="s">
        <v>356</v>
      </c>
      <c r="T35" s="47"/>
      <c r="U35" s="45"/>
      <c r="V35" s="45"/>
      <c r="W35" s="45"/>
      <c r="X35" s="46">
        <f>Y35</f>
        <v>1.3</v>
      </c>
      <c r="Y35" s="46">
        <f>SUM(W7:W31)</f>
        <v>1.3</v>
      </c>
      <c r="Z35" s="642"/>
      <c r="AA35" s="39" t="s">
        <v>356</v>
      </c>
      <c r="AB35" s="47"/>
      <c r="AC35" s="45"/>
      <c r="AD35" s="45"/>
      <c r="AE35" s="45"/>
      <c r="AF35" s="46">
        <f>AG35</f>
        <v>2</v>
      </c>
      <c r="AG35" s="46">
        <f>SUM(AE7:AE31)</f>
        <v>2</v>
      </c>
      <c r="AH35" s="642"/>
      <c r="AI35" s="39" t="s">
        <v>356</v>
      </c>
      <c r="AJ35" s="47"/>
      <c r="AK35" s="45"/>
      <c r="AL35" s="45"/>
      <c r="AM35" s="45"/>
      <c r="AN35" s="46">
        <f>AO35</f>
        <v>1.2</v>
      </c>
      <c r="AO35" s="46">
        <f>SUM(AM7:AM31)</f>
        <v>1.2</v>
      </c>
    </row>
    <row r="36" spans="1:41" s="12" customFormat="1" ht="14.1" customHeight="1">
      <c r="A36" s="645"/>
      <c r="B36" s="647"/>
      <c r="C36" s="39" t="s">
        <v>357</v>
      </c>
      <c r="D36" s="98"/>
      <c r="E36" s="97"/>
      <c r="F36" s="97"/>
      <c r="G36" s="97"/>
      <c r="H36" s="46">
        <f>I36</f>
        <v>0</v>
      </c>
      <c r="I36" s="46">
        <v>0</v>
      </c>
      <c r="J36" s="652"/>
      <c r="K36" s="39" t="s">
        <v>357</v>
      </c>
      <c r="L36" s="47"/>
      <c r="M36" s="46"/>
      <c r="N36" s="46"/>
      <c r="O36" s="46"/>
      <c r="P36" s="46">
        <f>Q36</f>
        <v>0</v>
      </c>
      <c r="Q36" s="46">
        <v>0</v>
      </c>
      <c r="R36" s="642"/>
      <c r="S36" s="39" t="s">
        <v>357</v>
      </c>
      <c r="T36" s="47"/>
      <c r="U36" s="46"/>
      <c r="V36" s="46"/>
      <c r="W36" s="46"/>
      <c r="X36" s="46">
        <f>Y36</f>
        <v>1</v>
      </c>
      <c r="Y36" s="46">
        <v>1</v>
      </c>
      <c r="Z36" s="642"/>
      <c r="AA36" s="39" t="s">
        <v>357</v>
      </c>
      <c r="AB36" s="47"/>
      <c r="AC36" s="46"/>
      <c r="AD36" s="46"/>
      <c r="AE36" s="46"/>
      <c r="AF36" s="46">
        <f>AG36</f>
        <v>0</v>
      </c>
      <c r="AG36" s="46">
        <v>0</v>
      </c>
      <c r="AH36" s="642"/>
      <c r="AI36" s="39" t="s">
        <v>357</v>
      </c>
      <c r="AJ36" s="47"/>
      <c r="AK36" s="46"/>
      <c r="AL36" s="46"/>
      <c r="AM36" s="46"/>
      <c r="AN36" s="46">
        <f>AO36</f>
        <v>0</v>
      </c>
      <c r="AO36" s="46">
        <v>0</v>
      </c>
    </row>
    <row r="37" spans="1:41" s="12" customFormat="1" ht="14.1" customHeight="1">
      <c r="A37" s="645"/>
      <c r="B37" s="647"/>
      <c r="C37" s="37" t="s">
        <v>358</v>
      </c>
      <c r="D37" s="98"/>
      <c r="E37" s="98"/>
      <c r="F37" s="98"/>
      <c r="G37" s="98"/>
      <c r="H37" s="46">
        <v>0</v>
      </c>
      <c r="I37" s="46">
        <v>0</v>
      </c>
      <c r="J37" s="652"/>
      <c r="K37" s="37" t="s">
        <v>358</v>
      </c>
      <c r="L37" s="47"/>
      <c r="M37" s="47"/>
      <c r="N37" s="47"/>
      <c r="O37" s="47"/>
      <c r="P37" s="46">
        <v>0</v>
      </c>
      <c r="Q37" s="46">
        <v>0</v>
      </c>
      <c r="R37" s="642"/>
      <c r="S37" s="37" t="s">
        <v>358</v>
      </c>
      <c r="T37" s="47"/>
      <c r="U37" s="47"/>
      <c r="V37" s="47"/>
      <c r="W37" s="47"/>
      <c r="X37" s="46">
        <v>0</v>
      </c>
      <c r="Y37" s="46">
        <v>0</v>
      </c>
      <c r="Z37" s="642"/>
      <c r="AA37" s="37" t="s">
        <v>358</v>
      </c>
      <c r="AB37" s="47"/>
      <c r="AC37" s="47"/>
      <c r="AD37" s="47"/>
      <c r="AE37" s="47"/>
      <c r="AF37" s="46">
        <v>0</v>
      </c>
      <c r="AG37" s="46">
        <v>0</v>
      </c>
      <c r="AH37" s="642"/>
      <c r="AI37" s="37" t="s">
        <v>358</v>
      </c>
      <c r="AJ37" s="47"/>
      <c r="AK37" s="47"/>
      <c r="AL37" s="47"/>
      <c r="AM37" s="47"/>
      <c r="AN37" s="46">
        <v>0</v>
      </c>
      <c r="AO37" s="46">
        <v>0</v>
      </c>
    </row>
    <row r="38" spans="1:41" s="12" customFormat="1" ht="14.1" customHeight="1">
      <c r="A38" s="645"/>
      <c r="B38" s="647"/>
      <c r="C38" s="37" t="s">
        <v>359</v>
      </c>
      <c r="D38" s="98"/>
      <c r="E38" s="98"/>
      <c r="F38" s="98"/>
      <c r="G38" s="98"/>
      <c r="H38" s="46">
        <v>2.5</v>
      </c>
      <c r="I38" s="46">
        <v>2.5</v>
      </c>
      <c r="J38" s="652"/>
      <c r="K38" s="37" t="s">
        <v>359</v>
      </c>
      <c r="L38" s="47"/>
      <c r="M38" s="47"/>
      <c r="N38" s="47"/>
      <c r="O38" s="47"/>
      <c r="P38" s="46">
        <v>2.5</v>
      </c>
      <c r="Q38" s="46">
        <v>2.5</v>
      </c>
      <c r="R38" s="642"/>
      <c r="S38" s="37" t="s">
        <v>359</v>
      </c>
      <c r="T38" s="47"/>
      <c r="U38" s="47"/>
      <c r="V38" s="47"/>
      <c r="W38" s="47"/>
      <c r="X38" s="46">
        <v>2.5</v>
      </c>
      <c r="Y38" s="46">
        <v>2.5</v>
      </c>
      <c r="Z38" s="642"/>
      <c r="AA38" s="37" t="s">
        <v>359</v>
      </c>
      <c r="AB38" s="47"/>
      <c r="AC38" s="47"/>
      <c r="AD38" s="47"/>
      <c r="AE38" s="47"/>
      <c r="AF38" s="46">
        <v>2.5</v>
      </c>
      <c r="AG38" s="46">
        <v>2.5</v>
      </c>
      <c r="AH38" s="642"/>
      <c r="AI38" s="37" t="s">
        <v>359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2" customFormat="1" ht="14.1" customHeight="1">
      <c r="A39" s="646"/>
      <c r="B39" s="648"/>
      <c r="C39" s="39" t="s">
        <v>360</v>
      </c>
      <c r="D39" s="98"/>
      <c r="E39" s="98"/>
      <c r="F39" s="98"/>
      <c r="G39" s="98"/>
      <c r="H39" s="48">
        <f>(H33*70)+(H34*75)+(H35*25)+(H36*60)+(H37*150)+(H38*45)</f>
        <v>617.5</v>
      </c>
      <c r="I39" s="48">
        <f>(I33*70)+(I34*75)+(I35*25)+(I36*60)+(I37*150)+(I38*45)</f>
        <v>690.87662337662334</v>
      </c>
      <c r="J39" s="653"/>
      <c r="K39" s="39" t="s">
        <v>360</v>
      </c>
      <c r="L39" s="47"/>
      <c r="M39" s="47"/>
      <c r="N39" s="47"/>
      <c r="O39" s="47"/>
      <c r="P39" s="48">
        <f>(P33*70)+(P34*75)+(P35*25)+(P36*60)+(P37*150)+(P38*45)</f>
        <v>612.25</v>
      </c>
      <c r="Q39" s="48">
        <f>(Q33*70)+(Q34*75)+(Q35*25)+(Q36*60)+(Q37*150)+(Q38*45)</f>
        <v>690.73654613360497</v>
      </c>
      <c r="R39" s="643"/>
      <c r="S39" s="39" t="s">
        <v>360</v>
      </c>
      <c r="T39" s="47"/>
      <c r="U39" s="47"/>
      <c r="V39" s="47"/>
      <c r="W39" s="47"/>
      <c r="X39" s="48">
        <f>(X33*70)+(X34*75)+(X35*25)+(X36*60)+(X37*150)+(X38*45)</f>
        <v>670</v>
      </c>
      <c r="Y39" s="48">
        <f>(Y33*70)+(Y34*75)+(Y35*25)+(Y36*60)+(Y37*150)+(Y38*45)</f>
        <v>775.44642857142856</v>
      </c>
      <c r="Z39" s="643"/>
      <c r="AA39" s="39" t="s">
        <v>360</v>
      </c>
      <c r="AB39" s="47"/>
      <c r="AC39" s="47"/>
      <c r="AD39" s="47"/>
      <c r="AE39" s="47"/>
      <c r="AF39" s="48">
        <f>(AF33*70)+(AF34*75)+(AF35*25)+(AF36*60)+(AF37*150)+(AF38*45)</f>
        <v>627.5</v>
      </c>
      <c r="AG39" s="48">
        <f>(AG33*70)+(AG34*75)+(AG35*25)+(AG36*60)+(AG37*150)+(AG38*45)</f>
        <v>712.05357142857144</v>
      </c>
      <c r="AH39" s="643"/>
      <c r="AI39" s="39" t="s">
        <v>360</v>
      </c>
      <c r="AJ39" s="47"/>
      <c r="AK39" s="47"/>
      <c r="AL39" s="47"/>
      <c r="AM39" s="47"/>
      <c r="AN39" s="48">
        <f>(AN33*70)+(AN34*75)+(AN35*25)+(AN36*60)+(AN37*150)+(AN38*45)</f>
        <v>607.5</v>
      </c>
      <c r="AO39" s="48">
        <f>(AO33*70)+(AO34*75)+(AO35*25)+(AO36*60)+(AO37*150)+(AO38*45)</f>
        <v>708.09205500381972</v>
      </c>
    </row>
    <row r="40" spans="1:41" ht="6.75" customHeight="1">
      <c r="C40" s="43"/>
      <c r="F40" s="5"/>
      <c r="G40" s="5"/>
      <c r="K40" s="43"/>
      <c r="AA40" s="43"/>
      <c r="AB40"/>
      <c r="AC40"/>
      <c r="AD40"/>
      <c r="AE40"/>
      <c r="AI40" s="43"/>
      <c r="AM40"/>
    </row>
    <row r="41" spans="1:41" ht="19.5" customHeight="1">
      <c r="C41" s="43" t="s">
        <v>53</v>
      </c>
      <c r="F41" s="5"/>
      <c r="G41" s="5"/>
      <c r="K41" s="43" t="s">
        <v>60</v>
      </c>
      <c r="S41" s="12" t="s">
        <v>54</v>
      </c>
      <c r="AA41" s="43"/>
      <c r="AB41"/>
      <c r="AC41"/>
      <c r="AD41"/>
      <c r="AE41"/>
      <c r="AI41" s="43"/>
      <c r="AM41"/>
    </row>
    <row r="42" spans="1:41" ht="18.75" customHeight="1">
      <c r="C42" s="632" t="s">
        <v>103</v>
      </c>
      <c r="D42" s="632"/>
      <c r="E42" s="632"/>
      <c r="F42" s="632"/>
      <c r="G42" s="632"/>
      <c r="H42" s="632"/>
      <c r="I42" s="632"/>
      <c r="J42" s="632"/>
      <c r="K42" s="632"/>
      <c r="L42" s="632"/>
      <c r="M42" s="632"/>
      <c r="N42" s="632"/>
      <c r="O42" s="632"/>
      <c r="AA42" s="43"/>
      <c r="AB42"/>
      <c r="AC42"/>
      <c r="AD42"/>
      <c r="AE42"/>
      <c r="AH42"/>
      <c r="AI42"/>
      <c r="AM42"/>
      <c r="AN42"/>
    </row>
    <row r="43" spans="1:41" ht="14.1" customHeight="1">
      <c r="AB43"/>
      <c r="AC43"/>
      <c r="AD43"/>
      <c r="AH43"/>
      <c r="AI43"/>
      <c r="AM43"/>
      <c r="AN43"/>
    </row>
    <row r="44" spans="1:41" ht="14.1" customHeight="1">
      <c r="AB44"/>
      <c r="AC44"/>
      <c r="AD44"/>
      <c r="AH44"/>
      <c r="AI44"/>
      <c r="AM44"/>
      <c r="AN44"/>
    </row>
    <row r="45" spans="1:41" ht="14.1" customHeight="1">
      <c r="AB45"/>
      <c r="AC45"/>
      <c r="AD45"/>
      <c r="AH45"/>
      <c r="AI45"/>
      <c r="AM45"/>
      <c r="AN45"/>
    </row>
    <row r="46" spans="1:41" ht="14.1" customHeight="1">
      <c r="AB46"/>
      <c r="AC46"/>
      <c r="AD46"/>
      <c r="AH46"/>
      <c r="AI46"/>
      <c r="AM46"/>
      <c r="AN46"/>
    </row>
  </sheetData>
  <mergeCells count="26">
    <mergeCell ref="A5:A7"/>
    <mergeCell ref="A8:A13"/>
    <mergeCell ref="A14:A19"/>
    <mergeCell ref="A33:A39"/>
    <mergeCell ref="A24:A31"/>
    <mergeCell ref="A3:A4"/>
    <mergeCell ref="D1:J1"/>
    <mergeCell ref="AI3:AJ3"/>
    <mergeCell ref="K3:L3"/>
    <mergeCell ref="K2:AO2"/>
    <mergeCell ref="S3:T3"/>
    <mergeCell ref="C3:D3"/>
    <mergeCell ref="AA3:AB3"/>
    <mergeCell ref="D2:E2"/>
    <mergeCell ref="C42:O42"/>
    <mergeCell ref="A20:A23"/>
    <mergeCell ref="AI21:AI23"/>
    <mergeCell ref="C21:C23"/>
    <mergeCell ref="S21:S23"/>
    <mergeCell ref="AA21:AA23"/>
    <mergeCell ref="B33:B39"/>
    <mergeCell ref="J33:J39"/>
    <mergeCell ref="R33:R39"/>
    <mergeCell ref="Z33:Z39"/>
    <mergeCell ref="AH33:AH39"/>
    <mergeCell ref="K21:K23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53"/>
  <sheetViews>
    <sheetView zoomScaleNormal="100" workbookViewId="0">
      <selection activeCell="R20" sqref="R20:X23"/>
    </sheetView>
  </sheetViews>
  <sheetFormatPr defaultRowHeight="14.1" customHeight="1"/>
  <cols>
    <col min="1" max="1" width="2.875" customWidth="1"/>
    <col min="2" max="2" width="3.625" style="12" customWidth="1"/>
    <col min="3" max="3" width="10.625" style="12" customWidth="1"/>
    <col min="4" max="4" width="4.625" customWidth="1"/>
    <col min="5" max="5" width="2.375" hidden="1" customWidth="1"/>
    <col min="6" max="6" width="10.875" hidden="1" customWidth="1"/>
    <col min="7" max="7" width="4.625" hidden="1" customWidth="1"/>
    <col min="8" max="8" width="3.625" style="31" customWidth="1"/>
    <col min="9" max="9" width="4.625" customWidth="1"/>
    <col min="10" max="10" width="3.625" style="12" customWidth="1"/>
    <col min="11" max="11" width="10.625" style="12" customWidth="1"/>
    <col min="12" max="12" width="4.625" style="12" customWidth="1"/>
    <col min="13" max="14" width="10.875" hidden="1" customWidth="1"/>
    <col min="15" max="15" width="4.625" hidden="1" customWidth="1"/>
    <col min="16" max="16" width="3.625" style="31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3.75" hidden="1" customWidth="1"/>
    <col min="22" max="22" width="10.875" hidden="1" customWidth="1"/>
    <col min="23" max="23" width="4.625" hidden="1" customWidth="1"/>
    <col min="24" max="24" width="3.625" style="31" customWidth="1"/>
    <col min="25" max="25" width="4.625" customWidth="1"/>
    <col min="26" max="26" width="3.625" style="12" customWidth="1"/>
    <col min="27" max="27" width="10.625" style="12" customWidth="1"/>
    <col min="28" max="28" width="4.625" style="5" customWidth="1"/>
    <col min="29" max="29" width="10.875" style="5" hidden="1" customWidth="1"/>
    <col min="30" max="30" width="10.875" hidden="1" customWidth="1"/>
    <col min="31" max="31" width="4.625" hidden="1" customWidth="1"/>
    <col min="32" max="32" width="3.625" style="31" customWidth="1"/>
    <col min="33" max="33" width="4.625" customWidth="1"/>
    <col min="34" max="34" width="3.625" style="12" customWidth="1"/>
    <col min="35" max="35" width="10.625" style="12" customWidth="1"/>
    <col min="36" max="36" width="4.625" customWidth="1"/>
    <col min="37" max="38" width="10.875" hidden="1" customWidth="1"/>
    <col min="39" max="39" width="4.625" hidden="1" customWidth="1"/>
    <col min="40" max="40" width="3.625" style="31" customWidth="1"/>
    <col min="41" max="41" width="4.625" customWidth="1"/>
  </cols>
  <sheetData>
    <row r="1" spans="1:41" ht="19.5" customHeight="1">
      <c r="A1" s="8"/>
      <c r="B1" s="40"/>
      <c r="C1" s="40"/>
      <c r="D1" s="633" t="s">
        <v>18</v>
      </c>
      <c r="E1" s="633"/>
      <c r="F1" s="633"/>
      <c r="G1" s="633"/>
      <c r="H1" s="633"/>
      <c r="I1" s="633"/>
      <c r="J1" s="633"/>
      <c r="K1" s="5" t="s">
        <v>616</v>
      </c>
      <c r="L1" t="s">
        <v>472</v>
      </c>
      <c r="Z1" s="40"/>
      <c r="AA1" s="40"/>
      <c r="AB1" s="8"/>
      <c r="AC1" s="8"/>
      <c r="AG1" s="8"/>
      <c r="AH1" s="40"/>
      <c r="AI1" s="40"/>
      <c r="AJ1" s="8"/>
      <c r="AK1" s="8"/>
      <c r="AL1" s="8"/>
      <c r="AO1" s="8"/>
    </row>
    <row r="2" spans="1:41" ht="14.1" customHeight="1">
      <c r="A2" s="2" t="s">
        <v>17</v>
      </c>
      <c r="B2" s="41" t="s">
        <v>30</v>
      </c>
      <c r="C2" s="41" t="s">
        <v>1</v>
      </c>
      <c r="D2" s="639">
        <v>570</v>
      </c>
      <c r="E2" s="639"/>
      <c r="F2" s="30"/>
      <c r="G2" s="30"/>
      <c r="H2" s="30"/>
      <c r="I2" s="30"/>
      <c r="J2" s="44"/>
      <c r="K2" s="634" t="s">
        <v>504</v>
      </c>
      <c r="L2" s="635"/>
      <c r="M2" s="635"/>
      <c r="N2" s="635"/>
      <c r="O2" s="635"/>
      <c r="P2" s="635"/>
      <c r="Q2" s="635"/>
      <c r="R2" s="635"/>
      <c r="S2" s="635"/>
      <c r="T2" s="635"/>
      <c r="U2" s="635"/>
      <c r="V2" s="635"/>
      <c r="W2" s="635"/>
      <c r="X2" s="635"/>
      <c r="Y2" s="635"/>
      <c r="Z2" s="635"/>
      <c r="AA2" s="635"/>
      <c r="AB2" s="635"/>
      <c r="AC2" s="635"/>
      <c r="AD2" s="635"/>
      <c r="AE2" s="635"/>
      <c r="AF2" s="635"/>
      <c r="AG2" s="635"/>
      <c r="AH2" s="635"/>
      <c r="AI2" s="635"/>
      <c r="AJ2" s="635"/>
      <c r="AK2" s="635"/>
      <c r="AL2" s="635"/>
      <c r="AM2" s="635"/>
      <c r="AN2" s="635"/>
      <c r="AO2" s="635"/>
    </row>
    <row r="3" spans="1:41" s="12" customFormat="1" ht="14.1" customHeight="1">
      <c r="A3" s="636" t="s">
        <v>21</v>
      </c>
      <c r="B3" s="13"/>
      <c r="C3" s="637">
        <v>45621</v>
      </c>
      <c r="D3" s="637"/>
      <c r="E3" s="17"/>
      <c r="F3" s="17"/>
      <c r="G3" s="17"/>
      <c r="H3" s="27"/>
      <c r="I3" s="13" t="s">
        <v>22</v>
      </c>
      <c r="J3" s="13"/>
      <c r="K3" s="637">
        <f>C3+1</f>
        <v>45622</v>
      </c>
      <c r="L3" s="637"/>
      <c r="M3" s="17"/>
      <c r="N3" s="17"/>
      <c r="O3" s="17"/>
      <c r="P3" s="27"/>
      <c r="Q3" s="13" t="s">
        <v>23</v>
      </c>
      <c r="R3" s="120"/>
      <c r="S3" s="637">
        <f>C3+2</f>
        <v>45623</v>
      </c>
      <c r="T3" s="637"/>
      <c r="U3" s="17"/>
      <c r="V3" s="17"/>
      <c r="W3" s="17"/>
      <c r="X3" s="27"/>
      <c r="Y3" s="13" t="s">
        <v>24</v>
      </c>
      <c r="Z3" s="120"/>
      <c r="AA3" s="637">
        <f>C3+3</f>
        <v>45624</v>
      </c>
      <c r="AB3" s="637"/>
      <c r="AC3" s="17"/>
      <c r="AD3" s="17"/>
      <c r="AE3" s="17"/>
      <c r="AF3" s="27"/>
      <c r="AG3" s="13" t="s">
        <v>25</v>
      </c>
      <c r="AH3" s="123"/>
      <c r="AI3" s="662">
        <f>C3+4</f>
        <v>45625</v>
      </c>
      <c r="AJ3" s="662"/>
      <c r="AK3" s="234"/>
      <c r="AL3" s="234"/>
      <c r="AM3" s="234"/>
      <c r="AN3" s="100"/>
      <c r="AO3" s="13" t="s">
        <v>102</v>
      </c>
    </row>
    <row r="4" spans="1:41" s="12" customFormat="1" ht="14.1" customHeight="1">
      <c r="A4" s="636"/>
      <c r="B4" s="13" t="s">
        <v>11</v>
      </c>
      <c r="C4" s="13" t="s">
        <v>12</v>
      </c>
      <c r="D4" s="13" t="s">
        <v>27</v>
      </c>
      <c r="E4" s="13" t="s">
        <v>32</v>
      </c>
      <c r="F4" s="13" t="s">
        <v>34</v>
      </c>
      <c r="G4" s="13" t="s">
        <v>37</v>
      </c>
      <c r="H4" s="27" t="s">
        <v>31</v>
      </c>
      <c r="I4" s="13" t="s">
        <v>55</v>
      </c>
      <c r="J4" s="13" t="s">
        <v>11</v>
      </c>
      <c r="K4" s="13" t="s">
        <v>12</v>
      </c>
      <c r="L4" s="13" t="s">
        <v>15</v>
      </c>
      <c r="M4" s="13" t="s">
        <v>32</v>
      </c>
      <c r="N4" s="13" t="s">
        <v>34</v>
      </c>
      <c r="O4" s="13" t="s">
        <v>37</v>
      </c>
      <c r="P4" s="27" t="s">
        <v>31</v>
      </c>
      <c r="Q4" s="13" t="s">
        <v>55</v>
      </c>
      <c r="R4" s="120" t="s">
        <v>11</v>
      </c>
      <c r="S4" s="13" t="s">
        <v>12</v>
      </c>
      <c r="T4" s="13" t="s">
        <v>27</v>
      </c>
      <c r="U4" s="13" t="s">
        <v>32</v>
      </c>
      <c r="V4" s="13" t="s">
        <v>34</v>
      </c>
      <c r="W4" s="13" t="s">
        <v>37</v>
      </c>
      <c r="X4" s="27" t="s">
        <v>31</v>
      </c>
      <c r="Y4" s="13" t="s">
        <v>55</v>
      </c>
      <c r="Z4" s="120" t="s">
        <v>11</v>
      </c>
      <c r="AA4" s="13" t="s">
        <v>12</v>
      </c>
      <c r="AB4" s="13" t="s">
        <v>27</v>
      </c>
      <c r="AC4" s="13" t="s">
        <v>32</v>
      </c>
      <c r="AD4" s="13" t="s">
        <v>34</v>
      </c>
      <c r="AE4" s="13" t="s">
        <v>37</v>
      </c>
      <c r="AF4" s="27" t="s">
        <v>31</v>
      </c>
      <c r="AG4" s="13" t="s">
        <v>55</v>
      </c>
      <c r="AH4" s="120" t="s">
        <v>11</v>
      </c>
      <c r="AI4" s="13" t="s">
        <v>12</v>
      </c>
      <c r="AJ4" s="13" t="s">
        <v>15</v>
      </c>
      <c r="AK4" s="13" t="s">
        <v>32</v>
      </c>
      <c r="AL4" s="13" t="s">
        <v>33</v>
      </c>
      <c r="AM4" s="13" t="s">
        <v>36</v>
      </c>
      <c r="AN4" s="27" t="s">
        <v>31</v>
      </c>
      <c r="AO4" s="13" t="s">
        <v>55</v>
      </c>
    </row>
    <row r="5" spans="1:41" s="12" customFormat="1" ht="14.1" customHeight="1">
      <c r="A5" s="638" t="s">
        <v>28</v>
      </c>
      <c r="B5" s="75" t="s">
        <v>454</v>
      </c>
      <c r="C5" s="117" t="s">
        <v>277</v>
      </c>
      <c r="D5" s="118">
        <v>80</v>
      </c>
      <c r="E5" s="69">
        <f>D5/20</f>
        <v>4</v>
      </c>
      <c r="F5" s="13"/>
      <c r="G5" s="13"/>
      <c r="H5" s="107">
        <f>(D5*$D$2)/1000</f>
        <v>45.6</v>
      </c>
      <c r="I5" s="131"/>
      <c r="J5" s="75" t="s">
        <v>454</v>
      </c>
      <c r="K5" s="117" t="s">
        <v>277</v>
      </c>
      <c r="L5" s="118">
        <v>75</v>
      </c>
      <c r="M5" s="69">
        <f>L5/20</f>
        <v>3.75</v>
      </c>
      <c r="N5" s="13"/>
      <c r="O5" s="13"/>
      <c r="P5" s="107">
        <f>(L5*$D$2)/1000</f>
        <v>42.75</v>
      </c>
      <c r="Q5" s="67"/>
      <c r="R5" s="75" t="s">
        <v>98</v>
      </c>
      <c r="S5" s="117" t="s">
        <v>277</v>
      </c>
      <c r="T5" s="118">
        <v>90</v>
      </c>
      <c r="U5" s="69">
        <f>T5/20</f>
        <v>4.5</v>
      </c>
      <c r="V5" s="13"/>
      <c r="W5" s="13"/>
      <c r="X5" s="107">
        <f>(T5*$D$2)/1000</f>
        <v>51.3</v>
      </c>
      <c r="Y5" s="131"/>
      <c r="Z5" s="75" t="s">
        <v>454</v>
      </c>
      <c r="AA5" s="117" t="s">
        <v>453</v>
      </c>
      <c r="AB5" s="118">
        <v>75</v>
      </c>
      <c r="AC5" s="69">
        <f>AB5/20</f>
        <v>3.75</v>
      </c>
      <c r="AD5" s="13"/>
      <c r="AE5" s="13"/>
      <c r="AF5" s="107">
        <f>(AB5*$D$2)/1000</f>
        <v>42.75</v>
      </c>
      <c r="AG5" s="67"/>
      <c r="AH5" s="75" t="s">
        <v>454</v>
      </c>
      <c r="AI5" s="117" t="s">
        <v>277</v>
      </c>
      <c r="AJ5" s="118">
        <v>75</v>
      </c>
      <c r="AK5" s="69">
        <f>AJ5/20</f>
        <v>3.75</v>
      </c>
      <c r="AL5" s="13"/>
      <c r="AM5" s="13"/>
      <c r="AN5" s="107">
        <f>(AJ5*$D$2)/1000</f>
        <v>42.75</v>
      </c>
      <c r="AO5" s="67"/>
    </row>
    <row r="6" spans="1:41" s="12" customFormat="1" ht="14.1" customHeight="1">
      <c r="A6" s="638"/>
      <c r="B6" s="68" t="s">
        <v>78</v>
      </c>
      <c r="C6" s="76" t="s">
        <v>456</v>
      </c>
      <c r="D6" s="77">
        <v>20</v>
      </c>
      <c r="E6" s="69">
        <f>D6/20</f>
        <v>1</v>
      </c>
      <c r="F6" s="69"/>
      <c r="G6" s="13"/>
      <c r="H6" s="107">
        <f>(D6*$D$2)/1000</f>
        <v>11.4</v>
      </c>
      <c r="I6" s="132"/>
      <c r="J6" s="68" t="s">
        <v>78</v>
      </c>
      <c r="K6" s="76" t="s">
        <v>456</v>
      </c>
      <c r="L6" s="77">
        <v>20</v>
      </c>
      <c r="M6" s="69">
        <f>L6/20</f>
        <v>1</v>
      </c>
      <c r="N6" s="69"/>
      <c r="O6" s="13"/>
      <c r="P6" s="107">
        <f>(L6*$D$2)/1000</f>
        <v>11.4</v>
      </c>
      <c r="Q6" s="111"/>
      <c r="R6" s="68" t="s">
        <v>78</v>
      </c>
      <c r="S6" s="76"/>
      <c r="T6" s="77"/>
      <c r="U6" s="69"/>
      <c r="V6" s="69"/>
      <c r="W6" s="72"/>
      <c r="X6" s="111"/>
      <c r="Y6" s="67"/>
      <c r="Z6" s="68" t="s">
        <v>455</v>
      </c>
      <c r="AA6" s="76" t="s">
        <v>456</v>
      </c>
      <c r="AB6" s="77">
        <v>10</v>
      </c>
      <c r="AC6" s="69">
        <f>AB6/20</f>
        <v>0.5</v>
      </c>
      <c r="AD6" s="69"/>
      <c r="AE6" s="13"/>
      <c r="AF6" s="107">
        <f>(AB6*$D$2)/1000</f>
        <v>5.7</v>
      </c>
      <c r="AG6" s="111"/>
      <c r="AH6" s="68" t="s">
        <v>78</v>
      </c>
      <c r="AI6" s="76" t="s">
        <v>456</v>
      </c>
      <c r="AJ6" s="77">
        <v>20</v>
      </c>
      <c r="AK6" s="69">
        <f>AJ6/20</f>
        <v>1</v>
      </c>
      <c r="AL6" s="69"/>
      <c r="AM6" s="13"/>
      <c r="AN6" s="107">
        <f>(AJ6*$D$2)/1000</f>
        <v>11.4</v>
      </c>
      <c r="AO6" s="111"/>
    </row>
    <row r="7" spans="1:41" s="12" customFormat="1" ht="14.1" customHeight="1">
      <c r="A7" s="638"/>
      <c r="B7" s="19" t="s">
        <v>278</v>
      </c>
      <c r="C7" s="6"/>
      <c r="D7" s="13"/>
      <c r="E7" s="13"/>
      <c r="F7" s="13"/>
      <c r="G7" s="13"/>
      <c r="H7" s="27"/>
      <c r="I7" s="132"/>
      <c r="J7" s="19" t="s">
        <v>278</v>
      </c>
      <c r="K7" s="6"/>
      <c r="L7" s="13"/>
      <c r="M7" s="13"/>
      <c r="N7" s="13"/>
      <c r="O7" s="13"/>
      <c r="P7" s="27"/>
      <c r="Q7" s="111"/>
      <c r="R7" s="19" t="s">
        <v>278</v>
      </c>
      <c r="S7" s="6"/>
      <c r="T7" s="25"/>
      <c r="U7" s="13"/>
      <c r="V7" s="13"/>
      <c r="W7" s="13"/>
      <c r="X7" s="67"/>
      <c r="Y7" s="67"/>
      <c r="Z7" s="19" t="s">
        <v>457</v>
      </c>
      <c r="AA7" s="6"/>
      <c r="AB7" s="13"/>
      <c r="AC7" s="13"/>
      <c r="AD7" s="13"/>
      <c r="AE7" s="13"/>
      <c r="AF7" s="27"/>
      <c r="AG7" s="111"/>
      <c r="AH7" s="19" t="s">
        <v>278</v>
      </c>
      <c r="AI7" s="6"/>
      <c r="AJ7" s="13"/>
      <c r="AK7" s="13"/>
      <c r="AL7" s="13"/>
      <c r="AM7" s="13"/>
      <c r="AN7" s="27"/>
      <c r="AO7" s="111"/>
    </row>
    <row r="8" spans="1:41" s="12" customFormat="1" ht="14.1" customHeight="1">
      <c r="A8" s="654" t="s">
        <v>29</v>
      </c>
      <c r="B8" s="53" t="s">
        <v>399</v>
      </c>
      <c r="C8" s="86" t="s">
        <v>431</v>
      </c>
      <c r="D8" s="90">
        <v>30</v>
      </c>
      <c r="E8" s="190"/>
      <c r="F8" s="293">
        <f>D8*0.5/35</f>
        <v>0.42857142857142855</v>
      </c>
      <c r="G8" s="183"/>
      <c r="H8" s="107">
        <f>(D8*$D$2)/1000</f>
        <v>17.100000000000001</v>
      </c>
      <c r="I8" s="91"/>
      <c r="J8" s="53" t="s">
        <v>386</v>
      </c>
      <c r="K8" s="275" t="s">
        <v>432</v>
      </c>
      <c r="L8" s="90">
        <v>100</v>
      </c>
      <c r="M8" s="188"/>
      <c r="N8" s="93">
        <f>L8*0.8/40</f>
        <v>2</v>
      </c>
      <c r="O8" s="189"/>
      <c r="P8" s="107">
        <f>(L8*$D$2)/1000</f>
        <v>57</v>
      </c>
      <c r="Q8" s="91"/>
      <c r="R8" s="331" t="s">
        <v>563</v>
      </c>
      <c r="S8" s="86" t="s">
        <v>567</v>
      </c>
      <c r="T8" s="90">
        <v>20</v>
      </c>
      <c r="U8" s="190"/>
      <c r="V8" s="143"/>
      <c r="W8" s="183">
        <f>T8/100</f>
        <v>0.2</v>
      </c>
      <c r="X8" s="107">
        <f t="shared" ref="X8:X13" si="0">(T8*$D$2)/1000</f>
        <v>11.4</v>
      </c>
      <c r="Y8" s="299"/>
      <c r="Z8" s="70" t="s">
        <v>433</v>
      </c>
      <c r="AA8" s="86" t="s">
        <v>573</v>
      </c>
      <c r="AB8" s="90">
        <v>70</v>
      </c>
      <c r="AC8" s="190"/>
      <c r="AD8" s="133">
        <f>AB8/35</f>
        <v>2</v>
      </c>
      <c r="AE8" s="183"/>
      <c r="AF8" s="107">
        <v>174.05</v>
      </c>
      <c r="AG8" s="91"/>
      <c r="AH8" s="529" t="s">
        <v>217</v>
      </c>
      <c r="AI8" s="86" t="s">
        <v>505</v>
      </c>
      <c r="AJ8" s="90">
        <v>70</v>
      </c>
      <c r="AK8" s="188"/>
      <c r="AL8" s="93">
        <f>AJ8/35</f>
        <v>2</v>
      </c>
      <c r="AM8" s="89"/>
      <c r="AN8" s="107">
        <f>(AJ8*$D$2)/1000</f>
        <v>39.9</v>
      </c>
      <c r="AO8" s="88"/>
    </row>
    <row r="9" spans="1:41" s="12" customFormat="1" ht="14.1" customHeight="1">
      <c r="A9" s="654"/>
      <c r="B9" s="94" t="s">
        <v>371</v>
      </c>
      <c r="C9" s="86" t="s">
        <v>434</v>
      </c>
      <c r="D9" s="90">
        <v>50</v>
      </c>
      <c r="E9" s="150"/>
      <c r="F9" s="148">
        <f>D9/35</f>
        <v>1.4285714285714286</v>
      </c>
      <c r="G9" s="141"/>
      <c r="H9" s="107">
        <f>(D9*$D$2)/1000</f>
        <v>28.5</v>
      </c>
      <c r="I9" s="88"/>
      <c r="J9" s="94" t="s">
        <v>435</v>
      </c>
      <c r="K9" s="86" t="s">
        <v>436</v>
      </c>
      <c r="L9" s="90">
        <v>1</v>
      </c>
      <c r="M9" s="150"/>
      <c r="N9" s="148"/>
      <c r="O9" s="141"/>
      <c r="P9" s="107">
        <f>(L9*$D$2)/1000</f>
        <v>0.56999999999999995</v>
      </c>
      <c r="Q9" s="88"/>
      <c r="R9" s="331" t="s">
        <v>298</v>
      </c>
      <c r="S9" s="86" t="s">
        <v>565</v>
      </c>
      <c r="T9" s="90">
        <v>45</v>
      </c>
      <c r="U9" s="150"/>
      <c r="V9" s="133">
        <f>T9*0.8/40</f>
        <v>0.9</v>
      </c>
      <c r="W9" s="141"/>
      <c r="X9" s="107">
        <f t="shared" si="0"/>
        <v>25.65</v>
      </c>
      <c r="Y9" s="88"/>
      <c r="Z9" s="71" t="s">
        <v>437</v>
      </c>
      <c r="AA9" s="156" t="s">
        <v>438</v>
      </c>
      <c r="AB9" s="174">
        <v>20</v>
      </c>
      <c r="AC9" s="141"/>
      <c r="AD9" s="141"/>
      <c r="AE9" s="89">
        <f>AB9/100</f>
        <v>0.2</v>
      </c>
      <c r="AF9" s="107">
        <v>6.9619999999999997</v>
      </c>
      <c r="AG9" s="88"/>
      <c r="AH9" s="94" t="s">
        <v>506</v>
      </c>
      <c r="AI9" s="156" t="s">
        <v>286</v>
      </c>
      <c r="AJ9" s="174">
        <v>30</v>
      </c>
      <c r="AK9" s="133">
        <f>AJ9/85</f>
        <v>0.35294117647058826</v>
      </c>
      <c r="AL9" s="133"/>
      <c r="AM9" s="148"/>
      <c r="AN9" s="107">
        <f>(AJ9*$D$2)/1000</f>
        <v>17.100000000000001</v>
      </c>
      <c r="AO9" s="88"/>
    </row>
    <row r="10" spans="1:41" s="12" customFormat="1" ht="14.1" customHeight="1">
      <c r="A10" s="654"/>
      <c r="B10" s="94" t="s">
        <v>417</v>
      </c>
      <c r="C10" s="86" t="s">
        <v>439</v>
      </c>
      <c r="D10" s="90">
        <v>1</v>
      </c>
      <c r="E10" s="141"/>
      <c r="F10" s="141"/>
      <c r="G10" s="141"/>
      <c r="H10" s="107">
        <f>(D10*$D$2)/1000</f>
        <v>0.56999999999999995</v>
      </c>
      <c r="I10" s="191"/>
      <c r="J10" s="94" t="s">
        <v>374</v>
      </c>
      <c r="K10" s="86"/>
      <c r="L10" s="90"/>
      <c r="M10" s="141"/>
      <c r="N10" s="141"/>
      <c r="O10" s="141"/>
      <c r="P10" s="107"/>
      <c r="Q10" s="191"/>
      <c r="R10" s="331" t="s">
        <v>564</v>
      </c>
      <c r="S10" s="86" t="s">
        <v>390</v>
      </c>
      <c r="T10" s="90">
        <v>25</v>
      </c>
      <c r="U10" s="93"/>
      <c r="V10" s="93"/>
      <c r="W10" s="183">
        <f>T10/100</f>
        <v>0.25</v>
      </c>
      <c r="X10" s="107">
        <f t="shared" si="0"/>
        <v>14.25</v>
      </c>
      <c r="Y10" s="191"/>
      <c r="Z10" s="71" t="s">
        <v>575</v>
      </c>
      <c r="AA10" s="156" t="s">
        <v>440</v>
      </c>
      <c r="AB10" s="174">
        <v>15</v>
      </c>
      <c r="AC10" s="141"/>
      <c r="AD10" s="141"/>
      <c r="AE10" s="89">
        <f>AB10/100</f>
        <v>0.15</v>
      </c>
      <c r="AF10" s="107">
        <v>34.81</v>
      </c>
      <c r="AG10" s="88"/>
      <c r="AH10" s="94" t="s">
        <v>507</v>
      </c>
      <c r="AI10" s="156"/>
      <c r="AJ10" s="174"/>
      <c r="AK10" s="193"/>
      <c r="AL10" s="133"/>
      <c r="AM10" s="148"/>
      <c r="AN10" s="107"/>
      <c r="AO10" s="88"/>
    </row>
    <row r="11" spans="1:41" s="12" customFormat="1" ht="14.1" customHeight="1">
      <c r="A11" s="654"/>
      <c r="B11" s="94" t="s">
        <v>415</v>
      </c>
      <c r="C11" s="173" t="s">
        <v>441</v>
      </c>
      <c r="D11" s="93">
        <v>15</v>
      </c>
      <c r="E11" s="141"/>
      <c r="F11" s="141"/>
      <c r="G11" s="89">
        <f>D11/100</f>
        <v>0.15</v>
      </c>
      <c r="H11" s="107">
        <f>(D11*$D$2)/1000</f>
        <v>8.5500000000000007</v>
      </c>
      <c r="I11" s="88"/>
      <c r="J11" s="94" t="s">
        <v>442</v>
      </c>
      <c r="K11" s="86"/>
      <c r="L11" s="90"/>
      <c r="M11" s="141"/>
      <c r="N11" s="141"/>
      <c r="O11" s="89"/>
      <c r="P11" s="107"/>
      <c r="Q11" s="88"/>
      <c r="R11" s="331"/>
      <c r="S11" s="86" t="s">
        <v>566</v>
      </c>
      <c r="T11" s="90">
        <v>25</v>
      </c>
      <c r="U11" s="93"/>
      <c r="V11" s="93">
        <f>T11/55</f>
        <v>0.45454545454545453</v>
      </c>
      <c r="W11" s="183"/>
      <c r="X11" s="107">
        <f t="shared" si="0"/>
        <v>14.25</v>
      </c>
      <c r="Y11" s="91"/>
      <c r="Z11" s="71" t="s">
        <v>576</v>
      </c>
      <c r="AA11" s="156" t="s">
        <v>443</v>
      </c>
      <c r="AB11" s="174">
        <v>1</v>
      </c>
      <c r="AC11" s="148"/>
      <c r="AD11" s="148"/>
      <c r="AE11" s="89"/>
      <c r="AF11" s="107">
        <v>69.62</v>
      </c>
      <c r="AG11" s="88"/>
      <c r="AH11" s="94" t="s">
        <v>508</v>
      </c>
      <c r="AI11" s="156"/>
      <c r="AJ11" s="174"/>
      <c r="AK11" s="133"/>
      <c r="AL11" s="133"/>
      <c r="AM11" s="89"/>
      <c r="AN11" s="107"/>
      <c r="AO11" s="88"/>
    </row>
    <row r="12" spans="1:41" s="12" customFormat="1" ht="14.1" customHeight="1">
      <c r="A12" s="654"/>
      <c r="B12" s="103" t="s">
        <v>322</v>
      </c>
      <c r="C12" s="361"/>
      <c r="D12" s="294"/>
      <c r="E12" s="148"/>
      <c r="F12" s="148"/>
      <c r="G12" s="89"/>
      <c r="H12" s="107"/>
      <c r="I12" s="88"/>
      <c r="J12" s="103" t="s">
        <v>323</v>
      </c>
      <c r="K12" s="86"/>
      <c r="L12" s="90"/>
      <c r="M12" s="148"/>
      <c r="N12" s="148"/>
      <c r="O12" s="89"/>
      <c r="P12" s="107"/>
      <c r="Q12" s="88"/>
      <c r="R12" s="103" t="s">
        <v>72</v>
      </c>
      <c r="S12" s="86" t="s">
        <v>568</v>
      </c>
      <c r="T12" s="90">
        <v>25</v>
      </c>
      <c r="U12" s="93"/>
      <c r="V12" s="93"/>
      <c r="W12" s="183">
        <f>T12/100</f>
        <v>0.25</v>
      </c>
      <c r="X12" s="107">
        <f t="shared" si="0"/>
        <v>14.25</v>
      </c>
      <c r="Y12" s="88"/>
      <c r="Z12" s="103" t="s">
        <v>118</v>
      </c>
      <c r="AA12" s="156" t="s">
        <v>574</v>
      </c>
      <c r="AB12" s="90">
        <v>5</v>
      </c>
      <c r="AC12" s="69"/>
      <c r="AD12" s="148"/>
      <c r="AE12" s="89">
        <f>AB12/100</f>
        <v>0.05</v>
      </c>
      <c r="AF12" s="107"/>
      <c r="AG12" s="88"/>
      <c r="AH12" s="530" t="s">
        <v>379</v>
      </c>
      <c r="AI12" s="531"/>
      <c r="AJ12" s="532"/>
      <c r="AK12" s="133"/>
      <c r="AL12" s="133"/>
      <c r="AM12" s="87"/>
      <c r="AN12" s="134"/>
      <c r="AO12" s="88"/>
    </row>
    <row r="13" spans="1:41" s="12" customFormat="1" ht="14.1" customHeight="1">
      <c r="A13" s="654"/>
      <c r="B13" s="229"/>
      <c r="C13" s="101"/>
      <c r="D13" s="174"/>
      <c r="E13" s="141"/>
      <c r="F13" s="141"/>
      <c r="G13" s="159"/>
      <c r="H13" s="107"/>
      <c r="I13" s="88"/>
      <c r="J13" s="194"/>
      <c r="K13" s="173"/>
      <c r="L13" s="93"/>
      <c r="M13" s="93"/>
      <c r="N13" s="93"/>
      <c r="O13" s="93"/>
      <c r="P13" s="216"/>
      <c r="Q13" s="88"/>
      <c r="R13" s="71"/>
      <c r="S13" s="64" t="s">
        <v>569</v>
      </c>
      <c r="T13" s="69">
        <v>10</v>
      </c>
      <c r="U13" s="93"/>
      <c r="V13" s="93"/>
      <c r="W13" s="183">
        <f>T13/100</f>
        <v>0.1</v>
      </c>
      <c r="X13" s="107">
        <f t="shared" si="0"/>
        <v>5.7</v>
      </c>
      <c r="Y13" s="88"/>
      <c r="Z13" s="219"/>
      <c r="AA13" s="64"/>
      <c r="AB13" s="90"/>
      <c r="AC13" s="148"/>
      <c r="AD13" s="148"/>
      <c r="AE13" s="89"/>
      <c r="AF13" s="107"/>
      <c r="AG13" s="88"/>
      <c r="AH13" s="94"/>
      <c r="AI13" s="156"/>
      <c r="AJ13" s="175"/>
      <c r="AK13" s="133"/>
      <c r="AL13" s="133"/>
      <c r="AM13" s="93"/>
      <c r="AN13" s="107"/>
      <c r="AO13" s="88"/>
    </row>
    <row r="14" spans="1:41" s="12" customFormat="1" ht="14.1" customHeight="1">
      <c r="A14" s="654"/>
      <c r="B14" s="220"/>
      <c r="C14" s="86"/>
      <c r="D14" s="87"/>
      <c r="E14" s="57"/>
      <c r="F14" s="57"/>
      <c r="G14" s="89"/>
      <c r="H14" s="100"/>
      <c r="I14" s="88"/>
      <c r="J14" s="93"/>
      <c r="K14" s="86"/>
      <c r="L14" s="90"/>
      <c r="M14" s="185"/>
      <c r="N14" s="108"/>
      <c r="O14" s="89"/>
      <c r="P14" s="100"/>
      <c r="Q14" s="88"/>
      <c r="R14" s="93"/>
      <c r="S14" s="86"/>
      <c r="T14" s="90"/>
      <c r="U14" s="89"/>
      <c r="V14" s="133"/>
      <c r="W14" s="89"/>
      <c r="X14" s="107"/>
      <c r="Y14" s="88"/>
      <c r="Z14" s="121"/>
      <c r="AA14" s="86"/>
      <c r="AB14" s="90"/>
      <c r="AC14" s="133"/>
      <c r="AD14" s="93"/>
      <c r="AE14" s="89"/>
      <c r="AF14" s="107"/>
      <c r="AG14" s="88"/>
      <c r="AH14" s="121"/>
      <c r="AI14" s="110"/>
      <c r="AJ14" s="108"/>
      <c r="AK14" s="57"/>
      <c r="AL14" s="57"/>
      <c r="AM14" s="89"/>
      <c r="AN14" s="100"/>
      <c r="AO14" s="88"/>
    </row>
    <row r="15" spans="1:41" s="12" customFormat="1" ht="14.1" customHeight="1">
      <c r="A15" s="654" t="s">
        <v>19</v>
      </c>
      <c r="B15" s="53" t="s">
        <v>588</v>
      </c>
      <c r="C15" s="86" t="s">
        <v>589</v>
      </c>
      <c r="D15" s="90">
        <v>45</v>
      </c>
      <c r="E15" s="133"/>
      <c r="F15" s="90"/>
      <c r="G15" s="141">
        <f>D15/100</f>
        <v>0.45</v>
      </c>
      <c r="H15" s="107">
        <f t="shared" ref="H15:H16" si="1">(D15*$D$2)/1000</f>
        <v>25.65</v>
      </c>
      <c r="I15" s="88"/>
      <c r="J15" s="289" t="s">
        <v>451</v>
      </c>
      <c r="K15" s="156" t="s">
        <v>449</v>
      </c>
      <c r="L15" s="90">
        <v>30</v>
      </c>
      <c r="M15" s="177">
        <f>L15/70</f>
        <v>0.42857142857142855</v>
      </c>
      <c r="N15" s="90"/>
      <c r="O15" s="89"/>
      <c r="P15" s="100">
        <f>(L15*$D$2)/1000</f>
        <v>17.100000000000001</v>
      </c>
      <c r="Q15" s="88"/>
      <c r="R15" s="395" t="s">
        <v>601</v>
      </c>
      <c r="S15" s="64" t="s">
        <v>444</v>
      </c>
      <c r="T15" s="90">
        <v>60</v>
      </c>
      <c r="U15" s="133">
        <v>0.5</v>
      </c>
      <c r="V15" s="133">
        <f>T15*0.4/35</f>
        <v>0.68571428571428572</v>
      </c>
      <c r="W15" s="89"/>
      <c r="X15" s="107">
        <f t="shared" ref="X15" si="2">(T15*$D$2)/1000</f>
        <v>34.200000000000003</v>
      </c>
      <c r="Y15" s="91"/>
      <c r="Z15" s="70" t="s">
        <v>595</v>
      </c>
      <c r="AA15" s="64" t="s">
        <v>572</v>
      </c>
      <c r="AB15" s="69">
        <v>50</v>
      </c>
      <c r="AC15" s="592">
        <f>AB15/85</f>
        <v>0.58823529411764708</v>
      </c>
      <c r="AD15" s="69"/>
      <c r="AE15" s="72"/>
      <c r="AF15" s="79">
        <f>(AB15*$D$2)/1000</f>
        <v>28.5</v>
      </c>
      <c r="AG15" s="88"/>
      <c r="AH15" s="289" t="s">
        <v>148</v>
      </c>
      <c r="AI15" s="86" t="s">
        <v>149</v>
      </c>
      <c r="AJ15" s="174">
        <v>75</v>
      </c>
      <c r="AK15" s="267"/>
      <c r="AL15" s="159"/>
      <c r="AM15" s="89">
        <f>AJ15/100</f>
        <v>0.75</v>
      </c>
      <c r="AN15" s="27">
        <f t="shared" ref="AN15:AN20" si="3">(AJ15*$D$2)/1000</f>
        <v>42.75</v>
      </c>
      <c r="AO15" s="91"/>
    </row>
    <row r="16" spans="1:41" s="12" customFormat="1" ht="14.1" customHeight="1">
      <c r="A16" s="654"/>
      <c r="B16" s="94" t="s">
        <v>574</v>
      </c>
      <c r="C16" s="86" t="s">
        <v>212</v>
      </c>
      <c r="D16" s="90">
        <v>35</v>
      </c>
      <c r="E16" s="93"/>
      <c r="F16" s="133">
        <f>D16*0.9/55</f>
        <v>0.57272727272727275</v>
      </c>
      <c r="G16" s="89"/>
      <c r="H16" s="107">
        <f t="shared" si="1"/>
        <v>19.95</v>
      </c>
      <c r="I16" s="88"/>
      <c r="J16" s="200" t="s">
        <v>342</v>
      </c>
      <c r="K16" s="451" t="s">
        <v>450</v>
      </c>
      <c r="L16" s="89">
        <v>40</v>
      </c>
      <c r="M16" s="177"/>
      <c r="N16" s="90"/>
      <c r="O16" s="89">
        <f>L16/100</f>
        <v>0.4</v>
      </c>
      <c r="P16" s="100">
        <f t="shared" ref="P16:P17" si="4">(L16*$D$2)/1000</f>
        <v>22.8</v>
      </c>
      <c r="Q16" s="91"/>
      <c r="R16" s="228" t="s">
        <v>121</v>
      </c>
      <c r="S16" s="64"/>
      <c r="T16" s="69"/>
      <c r="U16" s="133"/>
      <c r="V16" s="141"/>
      <c r="W16" s="90"/>
      <c r="X16" s="27"/>
      <c r="Y16" s="95"/>
      <c r="Z16" s="71" t="s">
        <v>133</v>
      </c>
      <c r="AA16" s="64" t="s">
        <v>287</v>
      </c>
      <c r="AB16" s="69">
        <v>40</v>
      </c>
      <c r="AC16" s="593"/>
      <c r="AD16" s="66">
        <f>AB16/140</f>
        <v>0.2857142857142857</v>
      </c>
      <c r="AE16" s="72"/>
      <c r="AF16" s="79">
        <f>(AB16*$D$2)/1000</f>
        <v>22.8</v>
      </c>
      <c r="AG16" s="88"/>
      <c r="AH16" s="200" t="s">
        <v>150</v>
      </c>
      <c r="AI16" s="86" t="s">
        <v>136</v>
      </c>
      <c r="AJ16" s="90">
        <v>5</v>
      </c>
      <c r="AK16" s="158"/>
      <c r="AL16" s="133"/>
      <c r="AM16" s="89">
        <f>AJ16/100</f>
        <v>0.05</v>
      </c>
      <c r="AN16" s="27">
        <f t="shared" si="3"/>
        <v>2.85</v>
      </c>
      <c r="AO16" s="95"/>
    </row>
    <row r="17" spans="1:50" s="12" customFormat="1" ht="14.1" customHeight="1">
      <c r="A17" s="654"/>
      <c r="B17" s="94" t="s">
        <v>214</v>
      </c>
      <c r="C17" s="86"/>
      <c r="D17" s="90"/>
      <c r="E17" s="54"/>
      <c r="F17" s="133"/>
      <c r="G17" s="89"/>
      <c r="H17" s="134"/>
      <c r="I17" s="88"/>
      <c r="J17" s="200" t="s">
        <v>445</v>
      </c>
      <c r="K17" s="18" t="s">
        <v>334</v>
      </c>
      <c r="L17" s="72">
        <v>3</v>
      </c>
      <c r="M17" s="93"/>
      <c r="N17" s="90"/>
      <c r="O17" s="89">
        <f>L17/100</f>
        <v>0.03</v>
      </c>
      <c r="P17" s="100">
        <f t="shared" si="4"/>
        <v>1.71</v>
      </c>
      <c r="Q17" s="88"/>
      <c r="R17" s="228" t="s">
        <v>285</v>
      </c>
      <c r="S17" s="64"/>
      <c r="T17" s="70"/>
      <c r="U17" s="133"/>
      <c r="V17" s="141"/>
      <c r="W17" s="90"/>
      <c r="X17" s="27"/>
      <c r="Y17" s="95"/>
      <c r="Z17" s="71" t="s">
        <v>165</v>
      </c>
      <c r="AA17" s="64" t="s">
        <v>136</v>
      </c>
      <c r="AB17" s="69">
        <v>15</v>
      </c>
      <c r="AC17" s="594"/>
      <c r="AD17" s="69"/>
      <c r="AE17" s="140">
        <f>AB17/100</f>
        <v>0.15</v>
      </c>
      <c r="AF17" s="79">
        <f>(AB17*$D$2)/1000</f>
        <v>8.5500000000000007</v>
      </c>
      <c r="AG17" s="88"/>
      <c r="AH17" s="200" t="s">
        <v>98</v>
      </c>
      <c r="AI17" s="58" t="s">
        <v>151</v>
      </c>
      <c r="AJ17" s="174">
        <v>1</v>
      </c>
      <c r="AK17" s="158"/>
      <c r="AL17" s="133"/>
      <c r="AM17" s="89"/>
      <c r="AN17" s="27">
        <f t="shared" si="3"/>
        <v>0.56999999999999995</v>
      </c>
      <c r="AO17" s="95"/>
    </row>
    <row r="18" spans="1:50" s="12" customFormat="1" ht="14.1" customHeight="1">
      <c r="A18" s="654"/>
      <c r="B18" s="263" t="s">
        <v>131</v>
      </c>
      <c r="C18" s="90"/>
      <c r="D18" s="90"/>
      <c r="E18" s="54"/>
      <c r="F18" s="141"/>
      <c r="G18" s="148"/>
      <c r="H18" s="134"/>
      <c r="I18" s="88"/>
      <c r="J18" s="270" t="s">
        <v>223</v>
      </c>
      <c r="K18" s="58"/>
      <c r="L18" s="174"/>
      <c r="M18" s="177"/>
      <c r="N18" s="133"/>
      <c r="O18" s="89"/>
      <c r="P18" s="27"/>
      <c r="Q18" s="88"/>
      <c r="R18" s="296"/>
      <c r="S18" s="297"/>
      <c r="T18" s="70"/>
      <c r="U18" s="133"/>
      <c r="V18" s="141"/>
      <c r="W18" s="90"/>
      <c r="X18" s="27"/>
      <c r="Y18" s="88"/>
      <c r="Z18" s="71" t="s">
        <v>316</v>
      </c>
      <c r="AA18" s="64" t="s">
        <v>596</v>
      </c>
      <c r="AB18" s="69">
        <v>2</v>
      </c>
      <c r="AC18" s="66"/>
      <c r="AD18" s="66"/>
      <c r="AE18" s="140">
        <f>AB18/100</f>
        <v>0.02</v>
      </c>
      <c r="AF18" s="79">
        <f>(AB18*$D$2)/1000</f>
        <v>1.1399999999999999</v>
      </c>
      <c r="AG18" s="88"/>
      <c r="AH18" s="270" t="s">
        <v>111</v>
      </c>
      <c r="AI18" s="58" t="s">
        <v>152</v>
      </c>
      <c r="AJ18" s="174">
        <v>5</v>
      </c>
      <c r="AK18" s="177"/>
      <c r="AL18" s="133"/>
      <c r="AM18" s="89">
        <f>AJ18/100</f>
        <v>0.05</v>
      </c>
      <c r="AN18" s="27">
        <f t="shared" si="3"/>
        <v>2.85</v>
      </c>
      <c r="AO18" s="88"/>
    </row>
    <row r="19" spans="1:50" s="12" customFormat="1" ht="14.1" customHeight="1">
      <c r="A19" s="654"/>
      <c r="B19" s="103" t="s">
        <v>72</v>
      </c>
      <c r="C19" s="101"/>
      <c r="D19" s="89"/>
      <c r="E19" s="150"/>
      <c r="F19" s="148"/>
      <c r="G19" s="89"/>
      <c r="H19" s="134"/>
      <c r="I19" s="88"/>
      <c r="J19" s="195" t="s">
        <v>341</v>
      </c>
      <c r="K19" s="86"/>
      <c r="L19" s="90"/>
      <c r="M19" s="150"/>
      <c r="N19" s="148"/>
      <c r="O19" s="89"/>
      <c r="P19" s="134"/>
      <c r="Q19" s="88"/>
      <c r="R19" s="605" t="s">
        <v>446</v>
      </c>
      <c r="S19" s="86"/>
      <c r="T19" s="90"/>
      <c r="U19" s="150"/>
      <c r="V19" s="141"/>
      <c r="W19" s="89"/>
      <c r="X19" s="107"/>
      <c r="Y19" s="95"/>
      <c r="Z19" s="71" t="s">
        <v>597</v>
      </c>
      <c r="AA19" s="64"/>
      <c r="AB19" s="69"/>
      <c r="AC19" s="139"/>
      <c r="AD19" s="81"/>
      <c r="AE19" s="80"/>
      <c r="AF19" s="79"/>
      <c r="AG19" s="88"/>
      <c r="AH19" s="103" t="s">
        <v>118</v>
      </c>
      <c r="AI19" s="86" t="s">
        <v>153</v>
      </c>
      <c r="AJ19" s="90">
        <v>8</v>
      </c>
      <c r="AK19" s="150"/>
      <c r="AL19" s="148">
        <f>AJ19/35</f>
        <v>0.22857142857142856</v>
      </c>
      <c r="AM19" s="89"/>
      <c r="AN19" s="134">
        <f t="shared" si="3"/>
        <v>4.5599999999999996</v>
      </c>
      <c r="AO19" s="95"/>
    </row>
    <row r="20" spans="1:50" s="12" customFormat="1" ht="14.1" customHeight="1">
      <c r="A20" s="649" t="s">
        <v>4</v>
      </c>
      <c r="B20" s="289" t="s">
        <v>344</v>
      </c>
      <c r="C20" s="173" t="s">
        <v>345</v>
      </c>
      <c r="D20" s="235">
        <v>75</v>
      </c>
      <c r="E20" s="236"/>
      <c r="F20" s="236"/>
      <c r="G20" s="141">
        <f>D20/100</f>
        <v>0.75</v>
      </c>
      <c r="H20" s="237">
        <f>(D20*$D$2)/1000</f>
        <v>42.75</v>
      </c>
      <c r="I20" s="238"/>
      <c r="J20" s="289" t="s">
        <v>418</v>
      </c>
      <c r="K20" s="173" t="s">
        <v>419</v>
      </c>
      <c r="L20" s="235">
        <v>75</v>
      </c>
      <c r="M20" s="93"/>
      <c r="N20" s="236"/>
      <c r="O20" s="141">
        <f>L20/100</f>
        <v>0.75</v>
      </c>
      <c r="P20" s="237">
        <f>(L20*$D$2)/1000</f>
        <v>42.75</v>
      </c>
      <c r="Q20" s="238"/>
      <c r="R20" s="186"/>
      <c r="S20" s="173"/>
      <c r="T20" s="174"/>
      <c r="U20" s="57"/>
      <c r="V20" s="57"/>
      <c r="W20" s="89"/>
      <c r="X20" s="107"/>
      <c r="Y20" s="91"/>
      <c r="Z20" s="241" t="s">
        <v>72</v>
      </c>
      <c r="AA20" s="595"/>
      <c r="AB20" s="69"/>
      <c r="AC20" s="596"/>
      <c r="AD20" s="66"/>
      <c r="AE20" s="72"/>
      <c r="AF20" s="79"/>
      <c r="AG20" s="88"/>
      <c r="AH20" s="289" t="s">
        <v>105</v>
      </c>
      <c r="AI20" s="173" t="s">
        <v>221</v>
      </c>
      <c r="AJ20" s="174">
        <v>75</v>
      </c>
      <c r="AK20" s="57"/>
      <c r="AL20" s="57"/>
      <c r="AM20" s="89">
        <f>AJ20/100</f>
        <v>0.75</v>
      </c>
      <c r="AN20" s="107">
        <f t="shared" si="3"/>
        <v>42.75</v>
      </c>
      <c r="AO20" s="238"/>
    </row>
    <row r="21" spans="1:50" s="12" customFormat="1" ht="14.1" customHeight="1">
      <c r="A21" s="650"/>
      <c r="B21" s="186" t="s">
        <v>346</v>
      </c>
      <c r="C21" s="640" t="s">
        <v>347</v>
      </c>
      <c r="D21" s="90"/>
      <c r="E21" s="90"/>
      <c r="F21" s="90"/>
      <c r="G21" s="89"/>
      <c r="H21" s="100"/>
      <c r="I21" s="88"/>
      <c r="J21" s="200" t="s">
        <v>420</v>
      </c>
      <c r="K21" s="640" t="s">
        <v>347</v>
      </c>
      <c r="L21" s="90"/>
      <c r="M21" s="90"/>
      <c r="N21" s="90"/>
      <c r="O21" s="89"/>
      <c r="P21" s="100"/>
      <c r="Q21" s="88"/>
      <c r="R21" s="186"/>
      <c r="S21" s="640"/>
      <c r="T21" s="90"/>
      <c r="U21" s="90"/>
      <c r="V21" s="90"/>
      <c r="W21" s="89"/>
      <c r="X21" s="100"/>
      <c r="Y21" s="88"/>
      <c r="Z21" s="289" t="s">
        <v>105</v>
      </c>
      <c r="AA21" s="173" t="s">
        <v>221</v>
      </c>
      <c r="AB21" s="174">
        <v>75</v>
      </c>
      <c r="AC21" s="57"/>
      <c r="AD21" s="57"/>
      <c r="AE21" s="89">
        <f>AB21/100</f>
        <v>0.75</v>
      </c>
      <c r="AF21" s="107">
        <f>(AB21*$D$2)/1000</f>
        <v>42.75</v>
      </c>
      <c r="AG21" s="88"/>
      <c r="AH21" s="186" t="s">
        <v>107</v>
      </c>
      <c r="AI21" s="659" t="s">
        <v>108</v>
      </c>
      <c r="AJ21" s="90"/>
      <c r="AK21" s="90"/>
      <c r="AL21" s="90"/>
      <c r="AM21" s="89"/>
      <c r="AN21" s="100"/>
      <c r="AO21" s="88"/>
    </row>
    <row r="22" spans="1:50" s="12" customFormat="1" ht="14.1" customHeight="1">
      <c r="A22" s="650"/>
      <c r="B22" s="186" t="s">
        <v>222</v>
      </c>
      <c r="C22" s="641"/>
      <c r="D22" s="90"/>
      <c r="E22" s="90"/>
      <c r="F22" s="57"/>
      <c r="G22" s="89"/>
      <c r="H22" s="100"/>
      <c r="I22" s="88"/>
      <c r="J22" s="200" t="s">
        <v>222</v>
      </c>
      <c r="K22" s="641"/>
      <c r="L22" s="174"/>
      <c r="M22" s="90"/>
      <c r="N22" s="57"/>
      <c r="O22" s="89"/>
      <c r="P22" s="100"/>
      <c r="Q22" s="88"/>
      <c r="R22" s="186"/>
      <c r="S22" s="641"/>
      <c r="T22" s="90"/>
      <c r="U22" s="90"/>
      <c r="V22" s="57"/>
      <c r="W22" s="89"/>
      <c r="X22" s="100"/>
      <c r="Y22" s="88"/>
      <c r="Z22" s="186" t="s">
        <v>107</v>
      </c>
      <c r="AA22" s="614" t="s">
        <v>108</v>
      </c>
      <c r="AB22" s="90"/>
      <c r="AC22" s="90"/>
      <c r="AD22" s="90"/>
      <c r="AE22" s="89"/>
      <c r="AF22" s="100"/>
      <c r="AG22" s="88"/>
      <c r="AH22" s="186" t="s">
        <v>222</v>
      </c>
      <c r="AI22" s="660"/>
      <c r="AJ22" s="90"/>
      <c r="AK22" s="90"/>
      <c r="AL22" s="57"/>
      <c r="AM22" s="89"/>
      <c r="AN22" s="100"/>
      <c r="AO22" s="88"/>
    </row>
    <row r="23" spans="1:50" s="12" customFormat="1" ht="14.1" customHeight="1">
      <c r="A23" s="651"/>
      <c r="B23" s="187" t="s">
        <v>342</v>
      </c>
      <c r="C23" s="641"/>
      <c r="D23" s="90"/>
      <c r="E23" s="90"/>
      <c r="F23" s="90"/>
      <c r="G23" s="89"/>
      <c r="H23" s="100"/>
      <c r="I23" s="88"/>
      <c r="J23" s="93" t="s">
        <v>342</v>
      </c>
      <c r="K23" s="641"/>
      <c r="L23" s="90"/>
      <c r="M23" s="90"/>
      <c r="N23" s="90"/>
      <c r="O23" s="89"/>
      <c r="P23" s="100"/>
      <c r="Q23" s="88"/>
      <c r="R23" s="187"/>
      <c r="S23" s="641"/>
      <c r="T23" s="90"/>
      <c r="U23" s="90"/>
      <c r="V23" s="90"/>
      <c r="W23" s="89"/>
      <c r="X23" s="100"/>
      <c r="Y23" s="88"/>
      <c r="Z23" s="186" t="s">
        <v>222</v>
      </c>
      <c r="AA23" s="615"/>
      <c r="AB23" s="90"/>
      <c r="AC23" s="90"/>
      <c r="AD23" s="57"/>
      <c r="AE23" s="89"/>
      <c r="AF23" s="100"/>
      <c r="AG23" s="67"/>
      <c r="AH23" s="187" t="s">
        <v>111</v>
      </c>
      <c r="AI23" s="661"/>
      <c r="AJ23" s="90"/>
      <c r="AK23" s="90"/>
      <c r="AL23" s="90"/>
      <c r="AM23" s="89"/>
      <c r="AN23" s="100"/>
      <c r="AO23" s="88"/>
    </row>
    <row r="24" spans="1:50" s="12" customFormat="1" ht="14.1" customHeight="1">
      <c r="A24" s="649" t="s">
        <v>20</v>
      </c>
      <c r="B24" s="142" t="s">
        <v>559</v>
      </c>
      <c r="C24" s="64" t="s">
        <v>137</v>
      </c>
      <c r="D24" s="69">
        <v>45</v>
      </c>
      <c r="E24" s="135"/>
      <c r="F24" s="135">
        <f>D24/140</f>
        <v>0.32142857142857145</v>
      </c>
      <c r="G24" s="140"/>
      <c r="H24" s="107">
        <f>(D24*$D$2)/1000</f>
        <v>25.65</v>
      </c>
      <c r="I24" s="67"/>
      <c r="J24" s="391" t="s">
        <v>423</v>
      </c>
      <c r="K24" s="64" t="s">
        <v>312</v>
      </c>
      <c r="L24" s="90">
        <v>30</v>
      </c>
      <c r="M24" s="66">
        <f>L24/200</f>
        <v>0.15</v>
      </c>
      <c r="N24" s="317"/>
      <c r="O24" s="19"/>
      <c r="P24" s="134">
        <f>(L24*$D$2)/1000</f>
        <v>17.100000000000001</v>
      </c>
      <c r="Q24" s="88"/>
      <c r="R24" s="53" t="s">
        <v>515</v>
      </c>
      <c r="S24" s="223" t="s">
        <v>570</v>
      </c>
      <c r="T24" s="89">
        <v>18</v>
      </c>
      <c r="U24" s="139"/>
      <c r="V24" s="81"/>
      <c r="W24" s="89">
        <f>T24/100</f>
        <v>0.18</v>
      </c>
      <c r="X24" s="107">
        <f t="shared" ref="X24:X30" si="5">(T24*$D$2)/1000</f>
        <v>10.26</v>
      </c>
      <c r="Y24" s="67"/>
      <c r="Z24" s="187" t="s">
        <v>111</v>
      </c>
      <c r="AA24" s="616"/>
      <c r="AB24" s="90"/>
      <c r="AC24" s="90"/>
      <c r="AD24" s="90"/>
      <c r="AE24" s="89"/>
      <c r="AF24" s="100"/>
      <c r="AG24" s="88"/>
      <c r="AH24" s="70" t="s">
        <v>612</v>
      </c>
      <c r="AI24" s="64" t="s">
        <v>292</v>
      </c>
      <c r="AJ24" s="72">
        <v>45</v>
      </c>
      <c r="AK24" s="139"/>
      <c r="AL24" s="81"/>
      <c r="AM24" s="80">
        <f>AJ24/100</f>
        <v>0.45</v>
      </c>
      <c r="AN24" s="79">
        <f>(AJ24*$D$2)/1000</f>
        <v>25.65</v>
      </c>
      <c r="AO24" s="95"/>
      <c r="AR24" s="222"/>
      <c r="AS24" s="423"/>
      <c r="AT24" s="387"/>
      <c r="AU24" s="389"/>
      <c r="AV24" s="389"/>
      <c r="AW24" s="389"/>
      <c r="AX24" s="390"/>
    </row>
    <row r="25" spans="1:50" s="12" customFormat="1" ht="14.1" customHeight="1">
      <c r="A25" s="650"/>
      <c r="B25" s="65" t="s">
        <v>560</v>
      </c>
      <c r="C25" s="73" t="s">
        <v>561</v>
      </c>
      <c r="D25" s="69">
        <v>2</v>
      </c>
      <c r="E25" s="166"/>
      <c r="F25" s="90">
        <f>D25/35</f>
        <v>5.7142857142857141E-2</v>
      </c>
      <c r="G25" s="72"/>
      <c r="H25" s="107">
        <f>(D25*$D$2)/1000</f>
        <v>1.1399999999999999</v>
      </c>
      <c r="I25" s="78"/>
      <c r="J25" s="65" t="s">
        <v>210</v>
      </c>
      <c r="K25" s="73" t="s">
        <v>195</v>
      </c>
      <c r="L25" s="90">
        <v>10</v>
      </c>
      <c r="M25" s="66"/>
      <c r="N25" s="133">
        <f>L25*0.9/55</f>
        <v>0.16363636363636364</v>
      </c>
      <c r="O25" s="317"/>
      <c r="P25" s="134">
        <f>(L25*$D$2)/1000</f>
        <v>5.7</v>
      </c>
      <c r="Q25" s="95"/>
      <c r="R25" s="94" t="s">
        <v>516</v>
      </c>
      <c r="S25" s="86" t="s">
        <v>136</v>
      </c>
      <c r="T25" s="89">
        <v>2</v>
      </c>
      <c r="U25" s="66"/>
      <c r="V25" s="69"/>
      <c r="W25" s="89">
        <f>T25/100</f>
        <v>0.02</v>
      </c>
      <c r="X25" s="107">
        <f t="shared" si="5"/>
        <v>1.1399999999999999</v>
      </c>
      <c r="Y25" s="78"/>
      <c r="Z25" s="84" t="s">
        <v>509</v>
      </c>
      <c r="AA25" s="64" t="s">
        <v>510</v>
      </c>
      <c r="AB25" s="90">
        <v>12</v>
      </c>
      <c r="AC25" s="66">
        <f>AB25/25</f>
        <v>0.48</v>
      </c>
      <c r="AD25" s="317"/>
      <c r="AE25" s="317"/>
      <c r="AF25" s="27">
        <f>(AB25*$D$2)/1000</f>
        <v>6.84</v>
      </c>
      <c r="AG25" s="67"/>
      <c r="AH25" s="82" t="s">
        <v>293</v>
      </c>
      <c r="AI25" s="64" t="s">
        <v>448</v>
      </c>
      <c r="AJ25" s="69">
        <v>20</v>
      </c>
      <c r="AK25" s="72"/>
      <c r="AL25" s="72">
        <f>AJ25*0.5/35</f>
        <v>0.2857142857142857</v>
      </c>
      <c r="AM25" s="72"/>
      <c r="AN25" s="79">
        <f>(AJ25*$D$2)/1000</f>
        <v>11.4</v>
      </c>
      <c r="AO25" s="95"/>
      <c r="AQ25" s="387"/>
      <c r="AR25" s="423"/>
      <c r="AS25" s="389"/>
      <c r="AT25" s="617"/>
      <c r="AU25" s="617"/>
      <c r="AV25" s="618"/>
      <c r="AW25" s="521"/>
      <c r="AX25" s="390"/>
    </row>
    <row r="26" spans="1:50" s="12" customFormat="1" ht="14.1" customHeight="1">
      <c r="A26" s="650"/>
      <c r="B26" s="65" t="s">
        <v>382</v>
      </c>
      <c r="C26" s="73" t="s">
        <v>562</v>
      </c>
      <c r="D26" s="69">
        <v>1</v>
      </c>
      <c r="E26" s="166"/>
      <c r="F26" s="90"/>
      <c r="G26" s="72"/>
      <c r="H26" s="107">
        <f>(D26*$D$2)/1000</f>
        <v>0.56999999999999995</v>
      </c>
      <c r="I26" s="78"/>
      <c r="J26" s="65" t="s">
        <v>131</v>
      </c>
      <c r="K26" s="225"/>
      <c r="L26" s="90"/>
      <c r="M26" s="137"/>
      <c r="N26" s="137"/>
      <c r="O26" s="140"/>
      <c r="P26" s="67"/>
      <c r="Q26" s="88"/>
      <c r="R26" s="94" t="s">
        <v>117</v>
      </c>
      <c r="S26" s="291" t="s">
        <v>152</v>
      </c>
      <c r="T26" s="89">
        <v>5</v>
      </c>
      <c r="U26" s="72"/>
      <c r="V26" s="72"/>
      <c r="W26" s="89">
        <f>T26/100</f>
        <v>0.05</v>
      </c>
      <c r="X26" s="107">
        <f t="shared" si="5"/>
        <v>2.85</v>
      </c>
      <c r="Y26" s="78"/>
      <c r="Z26" s="82" t="s">
        <v>165</v>
      </c>
      <c r="AA26" s="64" t="s">
        <v>511</v>
      </c>
      <c r="AB26" s="90">
        <v>10</v>
      </c>
      <c r="AC26" s="66"/>
      <c r="AD26" s="317"/>
      <c r="AE26" s="317"/>
      <c r="AF26" s="27">
        <f>(AB26*$D$2)/1000</f>
        <v>5.7</v>
      </c>
      <c r="AG26" s="111"/>
      <c r="AH26" s="94" t="s">
        <v>571</v>
      </c>
      <c r="AI26" s="64" t="s">
        <v>381</v>
      </c>
      <c r="AJ26" s="69">
        <v>15</v>
      </c>
      <c r="AK26" s="69"/>
      <c r="AL26" s="69"/>
      <c r="AM26" s="80">
        <f>AJ26/100</f>
        <v>0.15</v>
      </c>
      <c r="AN26" s="79">
        <f>(AJ26*$D$2)/1000</f>
        <v>8.5500000000000007</v>
      </c>
      <c r="AO26" s="88"/>
      <c r="AQ26" s="387"/>
      <c r="AR26" s="423"/>
      <c r="AS26" s="387"/>
      <c r="AT26" s="389"/>
      <c r="AU26" s="389"/>
      <c r="AV26" s="389"/>
      <c r="AW26" s="521"/>
      <c r="AX26" s="390"/>
    </row>
    <row r="27" spans="1:50" s="12" customFormat="1" ht="14.1" customHeight="1">
      <c r="A27" s="650"/>
      <c r="B27" s="65" t="s">
        <v>139</v>
      </c>
      <c r="C27" s="64" t="s">
        <v>193</v>
      </c>
      <c r="D27" s="69">
        <v>15</v>
      </c>
      <c r="E27" s="137"/>
      <c r="F27" s="66"/>
      <c r="G27" s="141">
        <f>D27/100</f>
        <v>0.15</v>
      </c>
      <c r="H27" s="107">
        <f>(D27*$D$2)/1000</f>
        <v>8.5500000000000007</v>
      </c>
      <c r="I27" s="67"/>
      <c r="J27" s="65" t="s">
        <v>119</v>
      </c>
      <c r="K27" s="15"/>
      <c r="L27" s="90"/>
      <c r="M27" s="269"/>
      <c r="N27" s="269"/>
      <c r="O27" s="269"/>
      <c r="P27" s="67"/>
      <c r="Q27" s="88"/>
      <c r="R27" s="71"/>
      <c r="S27" s="213" t="s">
        <v>381</v>
      </c>
      <c r="T27" s="89">
        <v>6</v>
      </c>
      <c r="U27" s="72"/>
      <c r="V27" s="72"/>
      <c r="W27" s="89">
        <f>T27/100</f>
        <v>0.06</v>
      </c>
      <c r="X27" s="107">
        <f t="shared" si="5"/>
        <v>3.42</v>
      </c>
      <c r="Y27" s="67"/>
      <c r="Z27" s="82" t="s">
        <v>512</v>
      </c>
      <c r="AA27" s="64"/>
      <c r="AB27" s="90"/>
      <c r="AC27" s="137"/>
      <c r="AD27" s="137"/>
      <c r="AE27" s="140"/>
      <c r="AF27" s="67"/>
      <c r="AG27" s="67"/>
      <c r="AH27" s="94" t="s">
        <v>155</v>
      </c>
      <c r="AI27" s="64"/>
      <c r="AJ27" s="69"/>
      <c r="AK27" s="69"/>
      <c r="AL27" s="69"/>
      <c r="AM27" s="72"/>
      <c r="AN27" s="79"/>
      <c r="AO27" s="138"/>
      <c r="AQ27" s="388"/>
      <c r="AR27" s="423"/>
      <c r="AS27" s="387"/>
      <c r="AT27" s="387"/>
      <c r="AU27" s="387"/>
      <c r="AV27" s="618"/>
      <c r="AW27" s="521"/>
      <c r="AX27" s="390"/>
    </row>
    <row r="28" spans="1:50" s="12" customFormat="1" ht="14.1" customHeight="1">
      <c r="A28" s="650"/>
      <c r="B28" s="65" t="s">
        <v>140</v>
      </c>
      <c r="C28" s="72"/>
      <c r="D28" s="69"/>
      <c r="E28" s="63"/>
      <c r="F28" s="69"/>
      <c r="G28" s="69"/>
      <c r="H28" s="224"/>
      <c r="I28" s="67"/>
      <c r="J28" s="71" t="s">
        <v>117</v>
      </c>
      <c r="K28" s="64"/>
      <c r="L28" s="90"/>
      <c r="M28" s="69"/>
      <c r="N28" s="69"/>
      <c r="O28" s="69"/>
      <c r="P28" s="329"/>
      <c r="Q28" s="138"/>
      <c r="R28" s="71"/>
      <c r="S28" s="213" t="s">
        <v>287</v>
      </c>
      <c r="T28" s="221">
        <v>15</v>
      </c>
      <c r="U28" s="72"/>
      <c r="V28" s="72">
        <f>T28/140</f>
        <v>0.10714285714285714</v>
      </c>
      <c r="W28" s="72"/>
      <c r="X28" s="107">
        <f t="shared" si="5"/>
        <v>8.5500000000000007</v>
      </c>
      <c r="Y28" s="153"/>
      <c r="Z28" s="71" t="s">
        <v>513</v>
      </c>
      <c r="AA28" s="64"/>
      <c r="AB28" s="90"/>
      <c r="AC28" s="269"/>
      <c r="AD28" s="269"/>
      <c r="AE28" s="269"/>
      <c r="AF28" s="67"/>
      <c r="AG28" s="67"/>
      <c r="AH28" s="55" t="s">
        <v>117</v>
      </c>
      <c r="AI28" s="64"/>
      <c r="AJ28" s="69"/>
      <c r="AK28" s="69"/>
      <c r="AL28" s="69"/>
      <c r="AM28" s="69"/>
      <c r="AN28" s="27"/>
      <c r="AO28" s="67"/>
      <c r="AQ28" s="388"/>
      <c r="AR28" s="423"/>
      <c r="AS28" s="387"/>
      <c r="AT28" s="387"/>
      <c r="AU28" s="387"/>
      <c r="AV28" s="389"/>
      <c r="AW28" s="521"/>
      <c r="AX28" s="410"/>
    </row>
    <row r="29" spans="1:50" s="12" customFormat="1" ht="14.1" customHeight="1">
      <c r="A29" s="650"/>
      <c r="B29" s="65" t="s">
        <v>0</v>
      </c>
      <c r="C29" s="585"/>
      <c r="D29" s="72"/>
      <c r="E29" s="265"/>
      <c r="F29" s="265"/>
      <c r="G29" s="265"/>
      <c r="H29" s="266"/>
      <c r="I29" s="67"/>
      <c r="J29" s="103"/>
      <c r="K29" s="59"/>
      <c r="L29" s="60"/>
      <c r="M29" s="61"/>
      <c r="N29" s="61"/>
      <c r="O29" s="61"/>
      <c r="P29" s="62"/>
      <c r="Q29" s="67"/>
      <c r="R29" s="71"/>
      <c r="S29" s="213" t="s">
        <v>517</v>
      </c>
      <c r="T29" s="89">
        <v>1</v>
      </c>
      <c r="U29" s="69"/>
      <c r="V29" s="69"/>
      <c r="W29" s="72"/>
      <c r="X29" s="107">
        <f t="shared" si="5"/>
        <v>0.56999999999999995</v>
      </c>
      <c r="Y29" s="67"/>
      <c r="Z29" s="71" t="s">
        <v>514</v>
      </c>
      <c r="AA29" s="64"/>
      <c r="AB29" s="90"/>
      <c r="AC29" s="69"/>
      <c r="AD29" s="69"/>
      <c r="AE29" s="69"/>
      <c r="AF29" s="329"/>
      <c r="AG29" s="67"/>
      <c r="AH29" s="103" t="s">
        <v>72</v>
      </c>
      <c r="AI29" s="64"/>
      <c r="AJ29" s="69"/>
      <c r="AK29" s="63"/>
      <c r="AL29" s="69"/>
      <c r="AM29" s="72"/>
      <c r="AN29" s="27"/>
      <c r="AO29" s="153"/>
      <c r="AQ29" s="404"/>
      <c r="AR29" s="423"/>
      <c r="AS29" s="387"/>
      <c r="AT29" s="387"/>
      <c r="AU29" s="387"/>
      <c r="AV29" s="387"/>
      <c r="AW29" s="521"/>
      <c r="AX29" s="524"/>
    </row>
    <row r="30" spans="1:50" s="12" customFormat="1" ht="14.1" customHeight="1">
      <c r="A30" s="651"/>
      <c r="B30" s="103" t="s">
        <v>72</v>
      </c>
      <c r="C30" s="586"/>
      <c r="D30" s="63"/>
      <c r="E30" s="69"/>
      <c r="F30" s="69"/>
      <c r="G30" s="69"/>
      <c r="H30" s="126"/>
      <c r="I30" s="112"/>
      <c r="J30" s="103" t="s">
        <v>72</v>
      </c>
      <c r="K30" s="59"/>
      <c r="L30" s="60"/>
      <c r="M30" s="23"/>
      <c r="N30" s="23"/>
      <c r="O30" s="72"/>
      <c r="P30" s="111"/>
      <c r="Q30" s="112"/>
      <c r="R30" s="103" t="s">
        <v>72</v>
      </c>
      <c r="S30" s="176" t="s">
        <v>195</v>
      </c>
      <c r="T30" s="89">
        <v>3</v>
      </c>
      <c r="U30" s="69"/>
      <c r="V30" s="69">
        <f>T30/55</f>
        <v>5.4545454545454543E-2</v>
      </c>
      <c r="W30" s="69"/>
      <c r="X30" s="107">
        <f t="shared" si="5"/>
        <v>1.71</v>
      </c>
      <c r="Y30" s="112"/>
      <c r="Z30" s="103" t="s">
        <v>72</v>
      </c>
      <c r="AA30" s="64"/>
      <c r="AB30" s="69"/>
      <c r="AC30" s="63"/>
      <c r="AD30" s="69"/>
      <c r="AE30" s="72"/>
      <c r="AF30" s="27"/>
      <c r="AG30" s="67"/>
      <c r="AH30" s="103"/>
      <c r="AI30" s="59"/>
      <c r="AJ30" s="60"/>
      <c r="AK30" s="23"/>
      <c r="AL30" s="23"/>
      <c r="AM30" s="23"/>
      <c r="AN30" s="26"/>
      <c r="AO30" s="138"/>
      <c r="AQ30" s="222"/>
      <c r="AR30" s="428"/>
      <c r="AS30" s="535"/>
      <c r="AT30" s="536"/>
      <c r="AU30" s="387"/>
      <c r="AV30" s="387"/>
      <c r="AW30" s="387"/>
      <c r="AX30" s="590"/>
    </row>
    <row r="31" spans="1:50" s="12" customFormat="1" ht="14.1" customHeight="1">
      <c r="A31" s="506"/>
      <c r="B31" s="103"/>
      <c r="C31" s="59"/>
      <c r="D31" s="60"/>
      <c r="E31" s="23"/>
      <c r="F31" s="23"/>
      <c r="G31" s="72"/>
      <c r="H31" s="132"/>
      <c r="I31" s="138"/>
      <c r="J31" s="103"/>
      <c r="K31" s="59"/>
      <c r="L31" s="60"/>
      <c r="M31" s="23"/>
      <c r="N31" s="23"/>
      <c r="O31" s="23"/>
      <c r="P31" s="538"/>
      <c r="Q31" s="138"/>
      <c r="R31" s="403"/>
      <c r="S31" s="59" t="s">
        <v>602</v>
      </c>
      <c r="T31" s="60">
        <v>1</v>
      </c>
      <c r="U31" s="23"/>
      <c r="V31" s="23"/>
      <c r="W31" s="23"/>
      <c r="X31" s="538"/>
      <c r="Y31" s="138"/>
      <c r="Z31" s="103"/>
      <c r="AA31" s="59"/>
      <c r="AB31" s="60"/>
      <c r="AC31" s="63"/>
      <c r="AD31" s="69"/>
      <c r="AE31" s="69"/>
      <c r="AF31" s="79"/>
      <c r="AG31" s="153"/>
      <c r="AH31" s="403"/>
      <c r="AI31" s="59"/>
      <c r="AJ31" s="60"/>
      <c r="AK31" s="23"/>
      <c r="AL31" s="23"/>
      <c r="AM31" s="23"/>
      <c r="AN31" s="538"/>
      <c r="AO31" s="138"/>
      <c r="AQ31" s="428"/>
      <c r="AR31" s="522"/>
      <c r="AS31" s="523"/>
      <c r="AT31" s="575"/>
      <c r="AU31" s="575"/>
      <c r="AV31" s="575"/>
      <c r="AW31" s="576"/>
    </row>
    <row r="32" spans="1:50" s="12" customFormat="1" ht="14.1" customHeight="1">
      <c r="A32" s="256"/>
      <c r="B32" s="74"/>
      <c r="C32" s="113" t="s">
        <v>352</v>
      </c>
      <c r="D32" s="114"/>
      <c r="E32" s="115"/>
      <c r="F32" s="115"/>
      <c r="G32" s="115"/>
      <c r="H32" s="619" t="s">
        <v>614</v>
      </c>
      <c r="I32" s="619" t="s">
        <v>615</v>
      </c>
      <c r="J32" s="74"/>
      <c r="K32" s="113" t="s">
        <v>352</v>
      </c>
      <c r="L32" s="124"/>
      <c r="M32" s="115"/>
      <c r="N32" s="115"/>
      <c r="O32" s="115"/>
      <c r="P32" s="619" t="s">
        <v>614</v>
      </c>
      <c r="Q32" s="619" t="s">
        <v>615</v>
      </c>
      <c r="R32" s="122"/>
      <c r="S32" s="113" t="s">
        <v>352</v>
      </c>
      <c r="T32" s="114"/>
      <c r="U32" s="115"/>
      <c r="V32" s="115"/>
      <c r="W32" s="115"/>
      <c r="X32" s="619" t="s">
        <v>614</v>
      </c>
      <c r="Y32" s="619" t="s">
        <v>615</v>
      </c>
      <c r="Z32" s="20"/>
      <c r="AA32" s="113" t="s">
        <v>352</v>
      </c>
      <c r="AB32" s="114"/>
      <c r="AC32" s="115"/>
      <c r="AD32" s="115"/>
      <c r="AE32" s="115"/>
      <c r="AF32" s="619" t="s">
        <v>614</v>
      </c>
      <c r="AG32" s="619" t="s">
        <v>615</v>
      </c>
      <c r="AH32" s="20"/>
      <c r="AI32" s="113" t="s">
        <v>56</v>
      </c>
      <c r="AJ32" s="114"/>
      <c r="AK32" s="115"/>
      <c r="AL32" s="115"/>
      <c r="AM32" s="115"/>
      <c r="AN32" s="619" t="s">
        <v>614</v>
      </c>
      <c r="AO32" s="619" t="s">
        <v>615</v>
      </c>
    </row>
    <row r="33" spans="1:41" s="12" customFormat="1" ht="14.1" customHeight="1">
      <c r="A33" s="644"/>
      <c r="B33" s="647" t="s">
        <v>353</v>
      </c>
      <c r="C33" s="37" t="s">
        <v>354</v>
      </c>
      <c r="D33" s="96"/>
      <c r="E33" s="116"/>
      <c r="F33" s="116"/>
      <c r="G33" s="116"/>
      <c r="H33" s="45">
        <v>4.5</v>
      </c>
      <c r="I33" s="46">
        <f>SUM(E5:E31)</f>
        <v>5</v>
      </c>
      <c r="J33" s="652" t="s">
        <v>353</v>
      </c>
      <c r="K33" s="37" t="s">
        <v>354</v>
      </c>
      <c r="L33" s="45"/>
      <c r="M33" s="125"/>
      <c r="N33" s="125"/>
      <c r="O33" s="125"/>
      <c r="P33" s="45">
        <v>4.5</v>
      </c>
      <c r="Q33" s="46">
        <f>SUM(M5:M31)</f>
        <v>5.3285714285714292</v>
      </c>
      <c r="R33" s="642" t="s">
        <v>353</v>
      </c>
      <c r="S33" s="37" t="s">
        <v>354</v>
      </c>
      <c r="T33" s="45"/>
      <c r="U33" s="125"/>
      <c r="V33" s="125"/>
      <c r="W33" s="125"/>
      <c r="X33" s="45">
        <v>4.5</v>
      </c>
      <c r="Y33" s="46">
        <f>SUM(U5:U31)</f>
        <v>5</v>
      </c>
      <c r="Z33" s="658" t="s">
        <v>353</v>
      </c>
      <c r="AA33" s="37" t="s">
        <v>354</v>
      </c>
      <c r="AB33" s="45"/>
      <c r="AC33" s="125"/>
      <c r="AD33" s="125"/>
      <c r="AE33" s="125"/>
      <c r="AF33" s="45">
        <v>4.5</v>
      </c>
      <c r="AG33" s="46">
        <f>SUM(AC5:AC31)</f>
        <v>5.3182352941176472</v>
      </c>
      <c r="AH33" s="642" t="s">
        <v>57</v>
      </c>
      <c r="AI33" s="37" t="s">
        <v>67</v>
      </c>
      <c r="AJ33" s="45"/>
      <c r="AK33" s="125"/>
      <c r="AL33" s="125"/>
      <c r="AM33" s="125"/>
      <c r="AN33" s="45">
        <v>4.5</v>
      </c>
      <c r="AO33" s="46">
        <f>SUM(AK5:AK31)</f>
        <v>5.1029411764705879</v>
      </c>
    </row>
    <row r="34" spans="1:41" s="16" customFormat="1" ht="14.1" customHeight="1">
      <c r="A34" s="645"/>
      <c r="B34" s="647"/>
      <c r="C34" s="38" t="s">
        <v>355</v>
      </c>
      <c r="D34" s="97"/>
      <c r="E34" s="116"/>
      <c r="F34" s="116"/>
      <c r="G34" s="116"/>
      <c r="H34" s="46">
        <v>2</v>
      </c>
      <c r="I34" s="46">
        <f>SUM(F5:F31)</f>
        <v>2.8084415584415585</v>
      </c>
      <c r="J34" s="652"/>
      <c r="K34" s="38" t="s">
        <v>355</v>
      </c>
      <c r="L34" s="46"/>
      <c r="M34" s="125"/>
      <c r="N34" s="125"/>
      <c r="O34" s="125"/>
      <c r="P34" s="46">
        <v>2</v>
      </c>
      <c r="Q34" s="46">
        <f>SUM(N5:N31)</f>
        <v>2.1636363636363636</v>
      </c>
      <c r="R34" s="642"/>
      <c r="S34" s="38" t="s">
        <v>355</v>
      </c>
      <c r="T34" s="46"/>
      <c r="U34" s="125"/>
      <c r="V34" s="125"/>
      <c r="W34" s="125"/>
      <c r="X34" s="46">
        <v>2</v>
      </c>
      <c r="Y34" s="46">
        <f>SUM(V5:V31)</f>
        <v>2.2019480519480523</v>
      </c>
      <c r="Z34" s="652"/>
      <c r="AA34" s="38" t="s">
        <v>355</v>
      </c>
      <c r="AB34" s="46"/>
      <c r="AC34" s="125"/>
      <c r="AD34" s="125"/>
      <c r="AE34" s="125"/>
      <c r="AF34" s="46">
        <v>2</v>
      </c>
      <c r="AG34" s="46">
        <f>SUM(AD5:AD31)</f>
        <v>2.2857142857142856</v>
      </c>
      <c r="AH34" s="642"/>
      <c r="AI34" s="38" t="s">
        <v>68</v>
      </c>
      <c r="AJ34" s="46"/>
      <c r="AK34" s="125"/>
      <c r="AL34" s="125"/>
      <c r="AM34" s="125"/>
      <c r="AN34" s="46">
        <v>2</v>
      </c>
      <c r="AO34" s="46">
        <f>SUM(AL5:AL31)</f>
        <v>2.5142857142857142</v>
      </c>
    </row>
    <row r="35" spans="1:41" s="16" customFormat="1" ht="14.1" customHeight="1">
      <c r="A35" s="645"/>
      <c r="B35" s="647"/>
      <c r="C35" s="39" t="s">
        <v>356</v>
      </c>
      <c r="D35" s="98"/>
      <c r="E35" s="96"/>
      <c r="F35" s="96"/>
      <c r="G35" s="96"/>
      <c r="H35" s="46">
        <f>I35</f>
        <v>1.5</v>
      </c>
      <c r="I35" s="46">
        <f>SUM(G7:G31)</f>
        <v>1.5</v>
      </c>
      <c r="J35" s="652"/>
      <c r="K35" s="39" t="s">
        <v>356</v>
      </c>
      <c r="L35" s="47"/>
      <c r="M35" s="45"/>
      <c r="N35" s="45"/>
      <c r="O35" s="45"/>
      <c r="P35" s="46">
        <f>Q35</f>
        <v>1.1800000000000002</v>
      </c>
      <c r="Q35" s="46">
        <f>SUM(O7:O31)</f>
        <v>1.1800000000000002</v>
      </c>
      <c r="R35" s="642"/>
      <c r="S35" s="39" t="s">
        <v>356</v>
      </c>
      <c r="T35" s="47"/>
      <c r="U35" s="45"/>
      <c r="V35" s="45"/>
      <c r="W35" s="45"/>
      <c r="X35" s="46">
        <f>Y35</f>
        <v>1.1100000000000001</v>
      </c>
      <c r="Y35" s="46">
        <f>SUM(W7:W31)</f>
        <v>1.1100000000000001</v>
      </c>
      <c r="Z35" s="652"/>
      <c r="AA35" s="39" t="s">
        <v>356</v>
      </c>
      <c r="AB35" s="47"/>
      <c r="AC35" s="45"/>
      <c r="AD35" s="45"/>
      <c r="AE35" s="45"/>
      <c r="AF35" s="46">
        <f>AG35</f>
        <v>1.3199999999999998</v>
      </c>
      <c r="AG35" s="46">
        <f>SUM(AE7:AE31)</f>
        <v>1.3199999999999998</v>
      </c>
      <c r="AH35" s="642"/>
      <c r="AI35" s="39" t="s">
        <v>58</v>
      </c>
      <c r="AJ35" s="47"/>
      <c r="AK35" s="45"/>
      <c r="AL35" s="45"/>
      <c r="AM35" s="45"/>
      <c r="AN35" s="46">
        <f>AO35</f>
        <v>2.2000000000000002</v>
      </c>
      <c r="AO35" s="46">
        <f>SUM(AM7:AM31)</f>
        <v>2.2000000000000002</v>
      </c>
    </row>
    <row r="36" spans="1:41" s="12" customFormat="1" ht="14.1" customHeight="1">
      <c r="A36" s="645"/>
      <c r="B36" s="647"/>
      <c r="C36" s="39" t="s">
        <v>357</v>
      </c>
      <c r="D36" s="98"/>
      <c r="E36" s="97"/>
      <c r="F36" s="97"/>
      <c r="G36" s="97"/>
      <c r="H36" s="46">
        <f>I36</f>
        <v>0</v>
      </c>
      <c r="I36" s="46">
        <v>0</v>
      </c>
      <c r="J36" s="652"/>
      <c r="K36" s="39" t="s">
        <v>357</v>
      </c>
      <c r="L36" s="47"/>
      <c r="M36" s="46"/>
      <c r="N36" s="46"/>
      <c r="O36" s="46"/>
      <c r="P36" s="46">
        <f>Q36</f>
        <v>0</v>
      </c>
      <c r="Q36" s="46">
        <v>0</v>
      </c>
      <c r="R36" s="642"/>
      <c r="S36" s="39" t="s">
        <v>357</v>
      </c>
      <c r="T36" s="47"/>
      <c r="U36" s="46"/>
      <c r="V36" s="46"/>
      <c r="W36" s="46"/>
      <c r="X36" s="46">
        <f>Y36</f>
        <v>1</v>
      </c>
      <c r="Y36" s="46">
        <v>1</v>
      </c>
      <c r="Z36" s="652"/>
      <c r="AA36" s="39" t="s">
        <v>357</v>
      </c>
      <c r="AB36" s="47"/>
      <c r="AC36" s="46"/>
      <c r="AD36" s="46"/>
      <c r="AE36" s="46"/>
      <c r="AF36" s="46">
        <f>AG36</f>
        <v>0</v>
      </c>
      <c r="AG36" s="46">
        <v>0</v>
      </c>
      <c r="AH36" s="642"/>
      <c r="AI36" s="39" t="s">
        <v>59</v>
      </c>
      <c r="AJ36" s="47"/>
      <c r="AK36" s="46"/>
      <c r="AL36" s="46"/>
      <c r="AM36" s="46"/>
      <c r="AN36" s="46">
        <f>AO36</f>
        <v>0</v>
      </c>
      <c r="AO36" s="46">
        <v>0</v>
      </c>
    </row>
    <row r="37" spans="1:41" s="12" customFormat="1" ht="14.1" customHeight="1">
      <c r="A37" s="645"/>
      <c r="B37" s="647"/>
      <c r="C37" s="37" t="s">
        <v>358</v>
      </c>
      <c r="D37" s="98"/>
      <c r="E37" s="98"/>
      <c r="F37" s="98"/>
      <c r="G37" s="98"/>
      <c r="H37" s="46">
        <v>0</v>
      </c>
      <c r="I37" s="46">
        <v>0</v>
      </c>
      <c r="J37" s="652"/>
      <c r="K37" s="37" t="s">
        <v>358</v>
      </c>
      <c r="L37" s="47"/>
      <c r="M37" s="47"/>
      <c r="N37" s="47"/>
      <c r="O37" s="47"/>
      <c r="P37" s="46">
        <v>0</v>
      </c>
      <c r="Q37" s="46">
        <v>0</v>
      </c>
      <c r="R37" s="642"/>
      <c r="S37" s="37" t="s">
        <v>358</v>
      </c>
      <c r="T37" s="47"/>
      <c r="U37" s="47"/>
      <c r="V37" s="47"/>
      <c r="W37" s="47"/>
      <c r="X37" s="46">
        <v>0</v>
      </c>
      <c r="Y37" s="46">
        <v>0</v>
      </c>
      <c r="Z37" s="652"/>
      <c r="AA37" s="37" t="s">
        <v>358</v>
      </c>
      <c r="AB37" s="47"/>
      <c r="AC37" s="47"/>
      <c r="AD37" s="47"/>
      <c r="AE37" s="47"/>
      <c r="AF37" s="46">
        <v>0</v>
      </c>
      <c r="AG37" s="46">
        <v>0</v>
      </c>
      <c r="AH37" s="642"/>
      <c r="AI37" s="37" t="s">
        <v>130</v>
      </c>
      <c r="AJ37" s="47"/>
      <c r="AK37" s="47"/>
      <c r="AL37" s="47"/>
      <c r="AM37" s="47"/>
      <c r="AN37" s="46">
        <v>0</v>
      </c>
      <c r="AO37" s="46">
        <v>0</v>
      </c>
    </row>
    <row r="38" spans="1:41" s="12" customFormat="1" ht="14.1" customHeight="1">
      <c r="A38" s="645"/>
      <c r="B38" s="647"/>
      <c r="C38" s="37" t="s">
        <v>359</v>
      </c>
      <c r="D38" s="98"/>
      <c r="E38" s="98"/>
      <c r="F38" s="98"/>
      <c r="G38" s="98"/>
      <c r="H38" s="46">
        <v>2.5</v>
      </c>
      <c r="I38" s="46">
        <v>2.5</v>
      </c>
      <c r="J38" s="652"/>
      <c r="K38" s="37" t="s">
        <v>359</v>
      </c>
      <c r="L38" s="47"/>
      <c r="M38" s="47"/>
      <c r="N38" s="47"/>
      <c r="O38" s="47"/>
      <c r="P38" s="46">
        <v>2.5</v>
      </c>
      <c r="Q38" s="46">
        <v>2.5</v>
      </c>
      <c r="R38" s="642"/>
      <c r="S38" s="37" t="s">
        <v>359</v>
      </c>
      <c r="T38" s="47"/>
      <c r="U38" s="47"/>
      <c r="V38" s="47"/>
      <c r="W38" s="47"/>
      <c r="X38" s="46">
        <v>2.5</v>
      </c>
      <c r="Y38" s="46">
        <v>2.5</v>
      </c>
      <c r="Z38" s="652"/>
      <c r="AA38" s="37" t="s">
        <v>359</v>
      </c>
      <c r="AB38" s="47"/>
      <c r="AC38" s="47"/>
      <c r="AD38" s="47"/>
      <c r="AE38" s="47"/>
      <c r="AF38" s="46">
        <v>2.5</v>
      </c>
      <c r="AG38" s="46">
        <v>2.5</v>
      </c>
      <c r="AH38" s="642"/>
      <c r="AI38" s="37" t="s">
        <v>116</v>
      </c>
      <c r="AJ38" s="47"/>
      <c r="AK38" s="47"/>
      <c r="AL38" s="47"/>
      <c r="AM38" s="47"/>
      <c r="AN38" s="46">
        <v>2.5</v>
      </c>
      <c r="AO38" s="46">
        <v>2.5</v>
      </c>
    </row>
    <row r="39" spans="1:41" s="12" customFormat="1" ht="14.1" customHeight="1">
      <c r="A39" s="646"/>
      <c r="B39" s="648"/>
      <c r="C39" s="39" t="s">
        <v>360</v>
      </c>
      <c r="D39" s="98"/>
      <c r="E39" s="98"/>
      <c r="F39" s="98"/>
      <c r="G39" s="98"/>
      <c r="H39" s="48">
        <f>(H33*70)+(H34*75)+(H35*25)+(H36*60)+(H37*150)+(H38*45)</f>
        <v>615</v>
      </c>
      <c r="I39" s="48">
        <f>(I33*70)+(I34*75)+(I35*25)+(I36*60)+(I37*150)+(I38*45)</f>
        <v>710.63311688311683</v>
      </c>
      <c r="J39" s="653"/>
      <c r="K39" s="39" t="s">
        <v>360</v>
      </c>
      <c r="L39" s="47"/>
      <c r="M39" s="47"/>
      <c r="N39" s="47"/>
      <c r="O39" s="47"/>
      <c r="P39" s="48">
        <f>(P33*70)+(P34*75)+(P35*25)+(P36*60)+(P37*150)+(P38*45)</f>
        <v>607</v>
      </c>
      <c r="Q39" s="48">
        <f>(Q33*70)+(Q34*75)+(Q35*25)+(Q36*60)+(Q37*150)+(Q38*45)</f>
        <v>677.27272727272737</v>
      </c>
      <c r="R39" s="643"/>
      <c r="S39" s="39" t="s">
        <v>360</v>
      </c>
      <c r="T39" s="47"/>
      <c r="U39" s="47"/>
      <c r="V39" s="47"/>
      <c r="W39" s="47"/>
      <c r="X39" s="48">
        <f>(X33*70)+(X34*75)+(X35*25)+(X36*60)+(X37*150)+(X38*45)</f>
        <v>665.25</v>
      </c>
      <c r="Y39" s="48">
        <f>(Y33*70)+(Y34*75)+(Y35*25)+(Y36*60)+(Y37*150)+(Y38*45)</f>
        <v>715.39610389610391</v>
      </c>
      <c r="Z39" s="653"/>
      <c r="AA39" s="39" t="s">
        <v>360</v>
      </c>
      <c r="AB39" s="47"/>
      <c r="AC39" s="47"/>
      <c r="AD39" s="47"/>
      <c r="AE39" s="47"/>
      <c r="AF39" s="48">
        <f>(AF33*70)+(AF34*75)+(AF35*25)+(AF36*60)+(AF37*150)+(AF38*45)</f>
        <v>610.5</v>
      </c>
      <c r="AG39" s="48">
        <f>(AG33*70)+(AG34*75)+(AG35*25)+(AG36*60)+(AG37*150)+(AG38*45)</f>
        <v>689.20504201680671</v>
      </c>
      <c r="AH39" s="643"/>
      <c r="AI39" s="39" t="s">
        <v>38</v>
      </c>
      <c r="AJ39" s="47"/>
      <c r="AK39" s="47"/>
      <c r="AL39" s="47"/>
      <c r="AM39" s="47"/>
      <c r="AN39" s="48">
        <f>(AN33*70)+(AN34*75)+(AN35*25)+(AN36*60)+(AN37*150)+(AN38*45)</f>
        <v>632.5</v>
      </c>
      <c r="AO39" s="48">
        <f>(AO33*70)+(AO34*75)+(AO35*25)+(AO36*60)+(AO37*150)+(AO38*45)</f>
        <v>713.27731092436966</v>
      </c>
    </row>
    <row r="40" spans="1:41" ht="6.75" customHeight="1">
      <c r="C40" s="43"/>
      <c r="F40" s="5"/>
      <c r="G40" s="5"/>
      <c r="K40" s="43"/>
      <c r="AA40" s="43"/>
      <c r="AB40"/>
      <c r="AC40"/>
      <c r="AI40" s="43"/>
    </row>
    <row r="41" spans="1:41" ht="19.5" customHeight="1">
      <c r="C41" s="43" t="s">
        <v>53</v>
      </c>
      <c r="F41" s="5"/>
      <c r="G41" s="5"/>
      <c r="K41" s="43" t="s">
        <v>60</v>
      </c>
      <c r="S41" s="12" t="s">
        <v>54</v>
      </c>
      <c r="AA41" s="43"/>
      <c r="AB41"/>
      <c r="AC41"/>
      <c r="AI41" s="43"/>
    </row>
    <row r="42" spans="1:41" ht="18.75" customHeight="1">
      <c r="C42" s="632" t="s">
        <v>104</v>
      </c>
      <c r="D42" s="632"/>
      <c r="E42" s="632"/>
      <c r="F42" s="632"/>
      <c r="G42" s="632"/>
      <c r="H42" s="632"/>
      <c r="I42" s="632"/>
      <c r="J42" s="632"/>
      <c r="K42" s="632"/>
      <c r="L42" s="632"/>
      <c r="M42" s="632"/>
      <c r="N42" s="632"/>
      <c r="O42" s="632"/>
      <c r="AA42" s="43"/>
      <c r="AB42"/>
      <c r="AC42"/>
      <c r="AI42" s="43"/>
    </row>
    <row r="43" spans="1:41" ht="14.1" customHeight="1">
      <c r="T43" s="5"/>
      <c r="U43" s="5"/>
      <c r="AB43"/>
      <c r="AC43"/>
      <c r="AH43"/>
      <c r="AI43"/>
      <c r="AN43"/>
    </row>
    <row r="44" spans="1:41" ht="14.1" customHeight="1">
      <c r="T44" s="5"/>
      <c r="U44" s="5"/>
      <c r="AB44"/>
      <c r="AC44"/>
      <c r="AH44"/>
      <c r="AI44"/>
      <c r="AN44"/>
    </row>
    <row r="45" spans="1:41" ht="14.1" customHeight="1">
      <c r="T45" s="5"/>
      <c r="U45" s="5"/>
      <c r="AB45"/>
      <c r="AC45"/>
      <c r="AH45"/>
      <c r="AI45"/>
      <c r="AN45"/>
    </row>
    <row r="46" spans="1:41" ht="14.1" customHeight="1">
      <c r="T46" s="5"/>
      <c r="U46" s="5"/>
      <c r="AB46"/>
      <c r="AC46"/>
      <c r="AH46"/>
      <c r="AI46"/>
      <c r="AN46"/>
    </row>
    <row r="47" spans="1:41" ht="14.1" customHeight="1">
      <c r="T47" s="5"/>
      <c r="U47" s="5"/>
      <c r="AB47"/>
      <c r="AC47"/>
      <c r="AH47"/>
      <c r="AI47"/>
      <c r="AN47"/>
    </row>
    <row r="48" spans="1:41" ht="14.1" customHeight="1">
      <c r="C48" s="533"/>
      <c r="D48" s="423"/>
      <c r="E48" s="388"/>
      <c r="F48" s="387"/>
      <c r="G48" s="406"/>
      <c r="H48" s="406"/>
      <c r="I48" s="422"/>
    </row>
    <row r="49" spans="3:9" ht="14.1" customHeight="1">
      <c r="C49" s="222"/>
      <c r="D49" s="534"/>
      <c r="E49" s="388"/>
      <c r="F49" s="387"/>
      <c r="G49" s="388"/>
      <c r="H49" s="406"/>
      <c r="I49" s="422"/>
    </row>
    <row r="50" spans="3:9" ht="14.1" customHeight="1">
      <c r="C50" s="222"/>
      <c r="D50" s="225"/>
      <c r="E50" s="388"/>
      <c r="F50" s="387"/>
      <c r="G50" s="387"/>
      <c r="H50" s="389"/>
      <c r="I50" s="407"/>
    </row>
    <row r="51" spans="3:9" ht="14.1" customHeight="1">
      <c r="C51" s="222"/>
      <c r="D51" s="535"/>
      <c r="E51" s="388"/>
      <c r="F51" s="536"/>
      <c r="G51" s="536"/>
      <c r="H51" s="536"/>
      <c r="I51" s="407"/>
    </row>
    <row r="52" spans="3:9" ht="14.1" customHeight="1">
      <c r="C52" s="387"/>
      <c r="D52" s="423"/>
      <c r="E52" s="388"/>
      <c r="F52" s="387"/>
      <c r="G52" s="387"/>
      <c r="H52" s="387"/>
      <c r="I52" s="537"/>
    </row>
    <row r="53" spans="3:9" ht="14.1" customHeight="1">
      <c r="C53" s="428"/>
      <c r="D53" s="522"/>
      <c r="E53" s="523"/>
      <c r="F53" s="435"/>
      <c r="G53" s="435"/>
      <c r="H53" s="435"/>
      <c r="I53" s="524"/>
    </row>
  </sheetData>
  <mergeCells count="25">
    <mergeCell ref="A3:A4"/>
    <mergeCell ref="AA3:AB3"/>
    <mergeCell ref="K3:L3"/>
    <mergeCell ref="A20:A23"/>
    <mergeCell ref="A5:A7"/>
    <mergeCell ref="A8:A14"/>
    <mergeCell ref="A15:A19"/>
    <mergeCell ref="K21:K23"/>
    <mergeCell ref="D1:J1"/>
    <mergeCell ref="S3:T3"/>
    <mergeCell ref="C3:D3"/>
    <mergeCell ref="K2:AO2"/>
    <mergeCell ref="AI3:AJ3"/>
    <mergeCell ref="D2:E2"/>
    <mergeCell ref="AI21:AI23"/>
    <mergeCell ref="C42:O42"/>
    <mergeCell ref="A24:A30"/>
    <mergeCell ref="C21:C23"/>
    <mergeCell ref="S21:S23"/>
    <mergeCell ref="AH33:AH39"/>
    <mergeCell ref="A33:A39"/>
    <mergeCell ref="B33:B39"/>
    <mergeCell ref="J33:J39"/>
    <mergeCell ref="R33:R39"/>
    <mergeCell ref="Z33:Z39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2</vt:i4>
      </vt:variant>
    </vt:vector>
  </HeadingPairs>
  <TitlesOfParts>
    <vt:vector size="9" baseType="lpstr">
      <vt:lpstr>11月菜單</vt:lpstr>
      <vt:lpstr>素食 (蛋奶)</vt:lpstr>
      <vt:lpstr>1101-1102</vt:lpstr>
      <vt:lpstr>1104-1108</vt:lpstr>
      <vt:lpstr>1111-1115</vt:lpstr>
      <vt:lpstr>1118-1122</vt:lpstr>
      <vt:lpstr>1125-1129</vt:lpstr>
      <vt:lpstr>'11月菜單'!Print_Area</vt:lpstr>
      <vt:lpstr>'素食 (蛋奶)'!Print_Area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joey2024mstc@gmail.com</cp:lastModifiedBy>
  <cp:lastPrinted>2024-10-08T03:00:09Z</cp:lastPrinted>
  <dcterms:created xsi:type="dcterms:W3CDTF">2010-08-25T11:17:24Z</dcterms:created>
  <dcterms:modified xsi:type="dcterms:W3CDTF">2024-11-01T05:32:22Z</dcterms:modified>
</cp:coreProperties>
</file>