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s and Settings\USER\Desktop\協助掛校網 暫存\"/>
    </mc:Choice>
  </mc:AlternateContent>
  <xr:revisionPtr revIDLastSave="0" documentId="8_{326A76D2-0CBC-4B39-817D-507110334378}" xr6:coauthVersionLast="47" xr6:coauthVersionMax="47" xr10:uidLastSave="{00000000-0000-0000-0000-000000000000}"/>
  <bookViews>
    <workbookView xWindow="-120" yWindow="-120" windowWidth="21840" windowHeight="13020" tabRatio="776" xr2:uid="{00000000-000D-0000-FFFF-FFFF00000000}"/>
  </bookViews>
  <sheets>
    <sheet name="8.9月菜單" sheetId="10" r:id="rId1"/>
    <sheet name="素食(蛋)" sheetId="15" r:id="rId2"/>
    <sheet name="0830" sheetId="13" r:id="rId3"/>
    <sheet name="0902~0906" sheetId="11" r:id="rId4"/>
    <sheet name="0909~0913" sheetId="4" r:id="rId5"/>
    <sheet name="0916~0920" sheetId="5" r:id="rId6"/>
    <sheet name="0923~0927" sheetId="7" r:id="rId7"/>
    <sheet name="0930" sheetId="14" r:id="rId8"/>
  </sheets>
  <definedNames>
    <definedName name="_xlnm.Print_Area" localSheetId="0">'8.9月菜單'!$A$1:$N$27</definedName>
    <definedName name="_xlnm.Print_Area" localSheetId="1">'素食(蛋)'!$A$1:$N$26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11" i="7" l="1"/>
  <c r="AN10" i="7"/>
  <c r="AM10" i="7"/>
  <c r="AN9" i="7"/>
  <c r="AN8" i="7"/>
  <c r="AL8" i="7"/>
  <c r="AF8" i="7"/>
  <c r="AD8" i="7"/>
  <c r="P11" i="7"/>
  <c r="P10" i="7"/>
  <c r="P9" i="7"/>
  <c r="P8" i="7"/>
  <c r="N8" i="7"/>
  <c r="AN12" i="13"/>
  <c r="AM12" i="13"/>
  <c r="AN11" i="13"/>
  <c r="AM11" i="13"/>
  <c r="AN10" i="13"/>
  <c r="AM10" i="13"/>
  <c r="AN9" i="13"/>
  <c r="AN8" i="13"/>
  <c r="AL8" i="13"/>
  <c r="X17" i="11"/>
  <c r="V17" i="11"/>
  <c r="U17" i="11"/>
  <c r="P18" i="7"/>
  <c r="N18" i="7"/>
  <c r="P17" i="7"/>
  <c r="O17" i="7"/>
  <c r="P16" i="7"/>
  <c r="M16" i="7"/>
  <c r="X15" i="7"/>
  <c r="P15" i="7"/>
  <c r="O15" i="7"/>
  <c r="X14" i="7"/>
  <c r="W14" i="7"/>
  <c r="X13" i="7"/>
  <c r="W13" i="7"/>
  <c r="X12" i="7"/>
  <c r="X11" i="7"/>
  <c r="X10" i="7"/>
  <c r="W10" i="7"/>
  <c r="X9" i="7"/>
  <c r="V9" i="7"/>
  <c r="X8" i="7"/>
  <c r="V8" i="7"/>
  <c r="AN26" i="7"/>
  <c r="AL26" i="7"/>
  <c r="AN25" i="7"/>
  <c r="AM25" i="7"/>
  <c r="H9" i="5"/>
  <c r="F9" i="5"/>
  <c r="H8" i="5"/>
  <c r="G8" i="5"/>
  <c r="AN12" i="11"/>
  <c r="AN11" i="11"/>
  <c r="AM11" i="11"/>
  <c r="AN10" i="11"/>
  <c r="AM10" i="11"/>
  <c r="AF10" i="11"/>
  <c r="AN9" i="11"/>
  <c r="AM9" i="11"/>
  <c r="AF9" i="11"/>
  <c r="AN8" i="11"/>
  <c r="AL8" i="11"/>
  <c r="AF8" i="11"/>
  <c r="AD8" i="11"/>
  <c r="N4" i="10"/>
  <c r="U5" i="5"/>
  <c r="H6" i="14"/>
  <c r="E6" i="14"/>
  <c r="H5" i="14"/>
  <c r="E5" i="14"/>
  <c r="AN6" i="7"/>
  <c r="AK6" i="7"/>
  <c r="AN5" i="7"/>
  <c r="AK5" i="7"/>
  <c r="H6" i="7"/>
  <c r="E6" i="7"/>
  <c r="H5" i="7"/>
  <c r="E5" i="7"/>
  <c r="AN6" i="5"/>
  <c r="AK6" i="5"/>
  <c r="AN5" i="5"/>
  <c r="AK5" i="5"/>
  <c r="H6" i="5"/>
  <c r="E6" i="5"/>
  <c r="H5" i="5"/>
  <c r="E5" i="5"/>
  <c r="AN6" i="4"/>
  <c r="AK6" i="4"/>
  <c r="AN5" i="4"/>
  <c r="AK5" i="4"/>
  <c r="H6" i="4"/>
  <c r="E6" i="4"/>
  <c r="H5" i="4"/>
  <c r="E5" i="4"/>
  <c r="AN6" i="11"/>
  <c r="AK6" i="11"/>
  <c r="AN5" i="11"/>
  <c r="AK5" i="11"/>
  <c r="AF6" i="11"/>
  <c r="AC6" i="11"/>
  <c r="AF5" i="11"/>
  <c r="AC5" i="11"/>
  <c r="P6" i="11"/>
  <c r="M6" i="11"/>
  <c r="P5" i="11"/>
  <c r="M5" i="11"/>
  <c r="AN6" i="13"/>
  <c r="AK6" i="13"/>
  <c r="AN5" i="13"/>
  <c r="AK5" i="13"/>
  <c r="H6" i="11"/>
  <c r="E6" i="11"/>
  <c r="H5" i="11"/>
  <c r="E5" i="11"/>
  <c r="I36" i="13"/>
  <c r="I35" i="13"/>
  <c r="H35" i="13" s="1"/>
  <c r="H39" i="13" s="1"/>
  <c r="I34" i="13"/>
  <c r="I33" i="13"/>
  <c r="Q36" i="13"/>
  <c r="Q35" i="13"/>
  <c r="P35" i="13" s="1"/>
  <c r="P39" i="13" s="1"/>
  <c r="Q34" i="13"/>
  <c r="Q33" i="13"/>
  <c r="Q39" i="13" s="1"/>
  <c r="Y36" i="13"/>
  <c r="Y35" i="13"/>
  <c r="X35" i="13" s="1"/>
  <c r="X39" i="13" s="1"/>
  <c r="Y34" i="13"/>
  <c r="Y33" i="13"/>
  <c r="Y39" i="13" s="1"/>
  <c r="AG36" i="13"/>
  <c r="AG35" i="13"/>
  <c r="AF35" i="13"/>
  <c r="AF39" i="13" s="1"/>
  <c r="AG34" i="13"/>
  <c r="AG33" i="13"/>
  <c r="AG39" i="13" s="1"/>
  <c r="AO36" i="14"/>
  <c r="AO35" i="14"/>
  <c r="AN35" i="14" s="1"/>
  <c r="AN39" i="14" s="1"/>
  <c r="AO34" i="14"/>
  <c r="AO33" i="14"/>
  <c r="AG36" i="14"/>
  <c r="AG35" i="14"/>
  <c r="AF35" i="14" s="1"/>
  <c r="AF39" i="14" s="1"/>
  <c r="AG34" i="14"/>
  <c r="AG33" i="14"/>
  <c r="AG39" i="14" s="1"/>
  <c r="Y36" i="14"/>
  <c r="Y35" i="14"/>
  <c r="X35" i="14" s="1"/>
  <c r="X39" i="14" s="1"/>
  <c r="Y34" i="14"/>
  <c r="Y33" i="14"/>
  <c r="Y39" i="14" s="1"/>
  <c r="AO39" i="14" l="1"/>
  <c r="I39" i="13"/>
  <c r="AL15" i="4"/>
  <c r="AN18" i="4"/>
  <c r="AN17" i="4"/>
  <c r="AN16" i="4"/>
  <c r="AL16" i="4"/>
  <c r="AN15" i="4"/>
  <c r="AF18" i="11"/>
  <c r="AD18" i="11"/>
  <c r="AF17" i="11"/>
  <c r="AE17" i="11"/>
  <c r="AF16" i="11"/>
  <c r="AE16" i="11"/>
  <c r="AF15" i="11"/>
  <c r="AE15" i="11"/>
  <c r="AL25" i="5"/>
  <c r="AN25" i="5"/>
  <c r="AN24" i="5"/>
  <c r="AM24" i="5"/>
  <c r="AF24" i="5"/>
  <c r="AC24" i="5"/>
  <c r="AF26" i="11"/>
  <c r="AF25" i="11"/>
  <c r="AC25" i="11"/>
  <c r="AN27" i="11"/>
  <c r="AN26" i="11"/>
  <c r="AM26" i="11"/>
  <c r="AN25" i="11"/>
  <c r="AM25" i="11"/>
  <c r="AK18" i="7"/>
  <c r="W25" i="4"/>
  <c r="X25" i="4"/>
  <c r="V26" i="4"/>
  <c r="X26" i="4"/>
  <c r="O25" i="4"/>
  <c r="P25" i="4"/>
  <c r="O26" i="4"/>
  <c r="P26" i="4"/>
  <c r="O27" i="4"/>
  <c r="P27" i="4"/>
  <c r="N28" i="4"/>
  <c r="P28" i="4"/>
  <c r="P29" i="4"/>
  <c r="N30" i="4"/>
  <c r="P30" i="4"/>
  <c r="Z49" i="4"/>
  <c r="X49" i="4"/>
  <c r="Z48" i="4"/>
  <c r="Y48" i="4"/>
  <c r="U5" i="11" l="1"/>
  <c r="H10" i="14"/>
  <c r="H9" i="14"/>
  <c r="F9" i="14"/>
  <c r="H8" i="14"/>
  <c r="G8" i="14"/>
  <c r="AF17" i="7"/>
  <c r="AE17" i="7"/>
  <c r="AF16" i="7"/>
  <c r="AD16" i="7"/>
  <c r="AF15" i="7"/>
  <c r="AE15" i="7"/>
  <c r="F24" i="5" l="1"/>
  <c r="H24" i="5"/>
  <c r="H25" i="5"/>
  <c r="H26" i="5"/>
  <c r="P6" i="4" l="1"/>
  <c r="M6" i="4"/>
  <c r="P5" i="4"/>
  <c r="M5" i="4"/>
  <c r="X25" i="5"/>
  <c r="V25" i="5"/>
  <c r="X24" i="5"/>
  <c r="H26" i="14"/>
  <c r="F26" i="14"/>
  <c r="H25" i="14"/>
  <c r="G25" i="14"/>
  <c r="AN12" i="5" l="1"/>
  <c r="AM12" i="5"/>
  <c r="AN11" i="5"/>
  <c r="AM11" i="5"/>
  <c r="AN10" i="5"/>
  <c r="AN9" i="5"/>
  <c r="AN8" i="5"/>
  <c r="AL8" i="5"/>
  <c r="AN11" i="4"/>
  <c r="AM11" i="4"/>
  <c r="AN10" i="4"/>
  <c r="AN9" i="4"/>
  <c r="AN8" i="4"/>
  <c r="AL8" i="4"/>
  <c r="P11" i="11" l="1"/>
  <c r="P10" i="11"/>
  <c r="O10" i="11"/>
  <c r="P9" i="11"/>
  <c r="P8" i="11"/>
  <c r="N8" i="11"/>
  <c r="AK15" i="7" l="1"/>
  <c r="V15" i="4"/>
  <c r="AC18" i="5"/>
  <c r="AE17" i="5"/>
  <c r="AD15" i="5"/>
  <c r="AC14" i="5"/>
  <c r="AF16" i="5"/>
  <c r="X15" i="4" l="1"/>
  <c r="H16" i="14" l="1"/>
  <c r="F16" i="14"/>
  <c r="H15" i="14"/>
  <c r="E15" i="14"/>
  <c r="AN26" i="13" l="1"/>
  <c r="AL26" i="13"/>
  <c r="AN25" i="13"/>
  <c r="AM25" i="13"/>
  <c r="AN21" i="7" l="1"/>
  <c r="AM21" i="7"/>
  <c r="AN19" i="7"/>
  <c r="AL19" i="7"/>
  <c r="AN18" i="7"/>
  <c r="AN17" i="7"/>
  <c r="AM17" i="7"/>
  <c r="AN16" i="7"/>
  <c r="AM16" i="7"/>
  <c r="AN15" i="7"/>
  <c r="H18" i="7"/>
  <c r="E18" i="7"/>
  <c r="H17" i="7"/>
  <c r="G17" i="7"/>
  <c r="H16" i="7"/>
  <c r="E16" i="7"/>
  <c r="H15" i="7"/>
  <c r="F15" i="7"/>
  <c r="AF18" i="5" l="1"/>
  <c r="AF17" i="5"/>
  <c r="AE16" i="5"/>
  <c r="AF15" i="5"/>
  <c r="AF14" i="5"/>
  <c r="AN30" i="4" l="1"/>
  <c r="AM30" i="4"/>
  <c r="AN29" i="4"/>
  <c r="AL29" i="4"/>
  <c r="AN28" i="4"/>
  <c r="AN27" i="4"/>
  <c r="AM27" i="4"/>
  <c r="AN26" i="4"/>
  <c r="AK26" i="4"/>
  <c r="AN25" i="4"/>
  <c r="AK25" i="4"/>
  <c r="N25" i="15" l="1"/>
  <c r="N24" i="15"/>
  <c r="N23" i="15"/>
  <c r="N22" i="15"/>
  <c r="N21" i="15"/>
  <c r="N20" i="15"/>
  <c r="N19" i="15"/>
  <c r="N18" i="15"/>
  <c r="N17" i="15"/>
  <c r="N15" i="15"/>
  <c r="N14" i="15"/>
  <c r="N13" i="15"/>
  <c r="N12" i="15"/>
  <c r="N11" i="15"/>
  <c r="N10" i="15"/>
  <c r="N9" i="15"/>
  <c r="N8" i="15"/>
  <c r="N7" i="15"/>
  <c r="N6" i="15"/>
  <c r="N5" i="15"/>
  <c r="N4" i="15"/>
  <c r="Q36" i="14"/>
  <c r="I36" i="14"/>
  <c r="H21" i="14"/>
  <c r="G21" i="14"/>
  <c r="Q34" i="14"/>
  <c r="I34" i="14"/>
  <c r="Q33" i="14"/>
  <c r="I33" i="14"/>
  <c r="AI3" i="14"/>
  <c r="AA3" i="14"/>
  <c r="S3" i="14"/>
  <c r="K3" i="14"/>
  <c r="N23" i="10"/>
  <c r="N22" i="10"/>
  <c r="N21" i="10"/>
  <c r="N20" i="10"/>
  <c r="N19" i="10"/>
  <c r="N18" i="10"/>
  <c r="N17" i="10"/>
  <c r="N15" i="10"/>
  <c r="N14" i="10"/>
  <c r="N13" i="10"/>
  <c r="N12" i="10"/>
  <c r="N11" i="10"/>
  <c r="N10" i="10"/>
  <c r="N9" i="10"/>
  <c r="N8" i="10"/>
  <c r="N7" i="10"/>
  <c r="N6" i="10"/>
  <c r="N5" i="10"/>
  <c r="N25" i="10"/>
  <c r="N24" i="10"/>
  <c r="I35" i="14" l="1"/>
  <c r="Q35" i="14"/>
  <c r="H16" i="5"/>
  <c r="F16" i="5"/>
  <c r="H15" i="5"/>
  <c r="F15" i="5"/>
  <c r="H14" i="5"/>
  <c r="G14" i="5"/>
  <c r="Q39" i="14" l="1"/>
  <c r="P35" i="14"/>
  <c r="P39" i="14" s="1"/>
  <c r="I39" i="14"/>
  <c r="H35" i="14"/>
  <c r="H39" i="14" s="1"/>
  <c r="F8" i="4"/>
  <c r="AM16" i="5" l="1"/>
  <c r="AC6" i="7" l="1"/>
  <c r="AC6" i="5"/>
  <c r="AC6" i="4"/>
  <c r="AF10" i="5" l="1"/>
  <c r="AF9" i="5"/>
  <c r="AF8" i="5"/>
  <c r="AD8" i="5"/>
  <c r="P27" i="7" l="1"/>
  <c r="P26" i="7"/>
  <c r="P25" i="7"/>
  <c r="AE20" i="5" l="1"/>
  <c r="AF20" i="5"/>
  <c r="H26" i="4" l="1"/>
  <c r="F26" i="4"/>
  <c r="H25" i="4"/>
  <c r="G25" i="4"/>
  <c r="AD26" i="7" l="1"/>
  <c r="F15" i="11"/>
  <c r="F8" i="11"/>
  <c r="AF21" i="7"/>
  <c r="AE21" i="7"/>
  <c r="AF21" i="4"/>
  <c r="AE21" i="4"/>
  <c r="AF21" i="11"/>
  <c r="AE21" i="11"/>
  <c r="AF12" i="4" l="1"/>
  <c r="AC12" i="4"/>
  <c r="AF11" i="4"/>
  <c r="AE11" i="4"/>
  <c r="AF10" i="4"/>
  <c r="AE10" i="4"/>
  <c r="AF9" i="4"/>
  <c r="AF8" i="4"/>
  <c r="AD8" i="4"/>
  <c r="P21" i="7" l="1"/>
  <c r="O21" i="7"/>
  <c r="P21" i="4"/>
  <c r="O21" i="4"/>
  <c r="P21" i="11"/>
  <c r="O21" i="11"/>
  <c r="AN18" i="11"/>
  <c r="AN17" i="11"/>
  <c r="AL17" i="11"/>
  <c r="AN16" i="11"/>
  <c r="AM16" i="11"/>
  <c r="AN15" i="11"/>
  <c r="AM15" i="11"/>
  <c r="AN21" i="11" l="1"/>
  <c r="AM21" i="11"/>
  <c r="H16" i="4" l="1"/>
  <c r="H15" i="4"/>
  <c r="AN17" i="5" l="1"/>
  <c r="AL14" i="5"/>
  <c r="AO36" i="7"/>
  <c r="X15" i="5" l="1"/>
  <c r="V15" i="5"/>
  <c r="V16" i="5"/>
  <c r="X16" i="5"/>
  <c r="AF18" i="4"/>
  <c r="AO36" i="5" l="1"/>
  <c r="AF6" i="4" l="1"/>
  <c r="AF6" i="5"/>
  <c r="AF6" i="7"/>
  <c r="H26" i="7" l="1"/>
  <c r="F26" i="7"/>
  <c r="H25" i="7"/>
  <c r="G25" i="7"/>
  <c r="H10" i="7"/>
  <c r="G10" i="7"/>
  <c r="H9" i="7"/>
  <c r="G9" i="7"/>
  <c r="H8" i="7"/>
  <c r="F8" i="7"/>
  <c r="AN16" i="5"/>
  <c r="AN15" i="5"/>
  <c r="AM15" i="5"/>
  <c r="AN14" i="5"/>
  <c r="AF27" i="4"/>
  <c r="AF26" i="4"/>
  <c r="AD26" i="4"/>
  <c r="AF25" i="4"/>
  <c r="AE25" i="4"/>
  <c r="AF17" i="4"/>
  <c r="AF16" i="4"/>
  <c r="AD16" i="4"/>
  <c r="AF15" i="4"/>
  <c r="AE15" i="4"/>
  <c r="X14" i="4"/>
  <c r="X13" i="4"/>
  <c r="W13" i="4"/>
  <c r="X12" i="4"/>
  <c r="U12" i="4"/>
  <c r="X11" i="4"/>
  <c r="V11" i="4"/>
  <c r="X10" i="4"/>
  <c r="V10" i="4"/>
  <c r="X9" i="4"/>
  <c r="W9" i="4"/>
  <c r="X8" i="4"/>
  <c r="W8" i="4"/>
  <c r="P19" i="4"/>
  <c r="O19" i="4"/>
  <c r="P18" i="4"/>
  <c r="O18" i="4"/>
  <c r="P17" i="4"/>
  <c r="O17" i="4"/>
  <c r="P16" i="4"/>
  <c r="N16" i="4"/>
  <c r="P15" i="4"/>
  <c r="O15" i="4"/>
  <c r="P11" i="4"/>
  <c r="M11" i="4"/>
  <c r="P10" i="4"/>
  <c r="P9" i="4"/>
  <c r="O9" i="4"/>
  <c r="P8" i="4"/>
  <c r="N8" i="4"/>
  <c r="F16" i="4"/>
  <c r="G15" i="4"/>
  <c r="H11" i="4"/>
  <c r="H10" i="4"/>
  <c r="G10" i="4"/>
  <c r="H9" i="4"/>
  <c r="H8" i="4"/>
  <c r="Y35" i="4" l="1"/>
  <c r="X35" i="4" s="1"/>
  <c r="X39" i="4" s="1"/>
  <c r="X16" i="11"/>
  <c r="V16" i="11"/>
  <c r="X15" i="11"/>
  <c r="U15" i="11"/>
  <c r="Y33" i="11" s="1"/>
  <c r="X14" i="11"/>
  <c r="W14" i="11"/>
  <c r="X13" i="11"/>
  <c r="W13" i="11"/>
  <c r="X12" i="11"/>
  <c r="W12" i="11"/>
  <c r="X11" i="11"/>
  <c r="X10" i="11"/>
  <c r="V10" i="11"/>
  <c r="X9" i="11"/>
  <c r="W9" i="11"/>
  <c r="X8" i="11"/>
  <c r="V8" i="11"/>
  <c r="X5" i="11"/>
  <c r="N26" i="11"/>
  <c r="P26" i="11"/>
  <c r="P25" i="11"/>
  <c r="O25" i="11"/>
  <c r="P19" i="11"/>
  <c r="O19" i="11"/>
  <c r="P18" i="11"/>
  <c r="P17" i="11"/>
  <c r="N17" i="11"/>
  <c r="P16" i="11"/>
  <c r="O16" i="11"/>
  <c r="P15" i="11"/>
  <c r="M15" i="11"/>
  <c r="H26" i="11" l="1"/>
  <c r="F26" i="11"/>
  <c r="H25" i="11"/>
  <c r="G25" i="11"/>
  <c r="H17" i="11"/>
  <c r="F17" i="11"/>
  <c r="F16" i="11"/>
  <c r="H11" i="11"/>
  <c r="G11" i="11"/>
  <c r="H10" i="11"/>
  <c r="H9" i="11"/>
  <c r="F9" i="11"/>
  <c r="H8" i="11"/>
  <c r="AN18" i="13"/>
  <c r="AL18" i="13"/>
  <c r="AN17" i="13"/>
  <c r="AM17" i="13"/>
  <c r="AN16" i="13"/>
  <c r="AM16" i="13"/>
  <c r="AN15" i="13"/>
  <c r="AM15" i="13"/>
  <c r="H21" i="4" l="1"/>
  <c r="G21" i="4"/>
  <c r="AC25" i="7" l="1"/>
  <c r="AF26" i="7"/>
  <c r="AF25" i="7"/>
  <c r="AF5" i="7" l="1"/>
  <c r="AC5" i="7"/>
  <c r="X20" i="5" l="1"/>
  <c r="W20" i="5"/>
  <c r="U12" i="5"/>
  <c r="Y33" i="5" s="1"/>
  <c r="W13" i="5"/>
  <c r="W11" i="5"/>
  <c r="W10" i="5"/>
  <c r="V8" i="5"/>
  <c r="X14" i="5"/>
  <c r="X13" i="5"/>
  <c r="X12" i="5"/>
  <c r="X11" i="5"/>
  <c r="X9" i="5"/>
  <c r="X10" i="5"/>
  <c r="X8" i="5"/>
  <c r="H16" i="11" l="1"/>
  <c r="H15" i="11"/>
  <c r="AO34" i="11" l="1"/>
  <c r="AO34" i="4"/>
  <c r="AO34" i="5"/>
  <c r="AO35" i="7"/>
  <c r="AN35" i="7" s="1"/>
  <c r="AN39" i="7" s="1"/>
  <c r="AO34" i="7"/>
  <c r="AO33" i="7"/>
  <c r="AO34" i="13"/>
  <c r="AG34" i="11"/>
  <c r="AG34" i="4"/>
  <c r="AG34" i="5"/>
  <c r="AG35" i="7"/>
  <c r="AF35" i="7" s="1"/>
  <c r="AF39" i="7" s="1"/>
  <c r="AG34" i="7"/>
  <c r="AG33" i="7"/>
  <c r="Y35" i="11"/>
  <c r="X35" i="11" s="1"/>
  <c r="X39" i="11" s="1"/>
  <c r="Y34" i="11"/>
  <c r="Y34" i="4"/>
  <c r="Y35" i="5"/>
  <c r="X35" i="5" s="1"/>
  <c r="X39" i="5" s="1"/>
  <c r="Y34" i="5"/>
  <c r="Y35" i="7"/>
  <c r="X35" i="7" s="1"/>
  <c r="X39" i="7" s="1"/>
  <c r="Y34" i="7"/>
  <c r="Q34" i="11"/>
  <c r="Q34" i="4"/>
  <c r="Q34" i="5"/>
  <c r="Q34" i="7"/>
  <c r="I35" i="4"/>
  <c r="H35" i="4" s="1"/>
  <c r="H39" i="4" s="1"/>
  <c r="I34" i="11"/>
  <c r="I34" i="4"/>
  <c r="I34" i="5"/>
  <c r="I34" i="7"/>
  <c r="AO33" i="13" l="1"/>
  <c r="Q35" i="7"/>
  <c r="P35" i="7" s="1"/>
  <c r="P39" i="7" s="1"/>
  <c r="H21" i="7"/>
  <c r="G21" i="7"/>
  <c r="I35" i="7" s="1"/>
  <c r="H35" i="7" s="1"/>
  <c r="H39" i="7" s="1"/>
  <c r="AN20" i="5"/>
  <c r="AM20" i="5"/>
  <c r="AO35" i="5" s="1"/>
  <c r="AN35" i="5" s="1"/>
  <c r="AN39" i="5" s="1"/>
  <c r="AG35" i="5"/>
  <c r="AF35" i="5" s="1"/>
  <c r="AF39" i="5" s="1"/>
  <c r="Q35" i="5"/>
  <c r="P35" i="5" s="1"/>
  <c r="P39" i="5" s="1"/>
  <c r="H20" i="5"/>
  <c r="G20" i="5"/>
  <c r="I35" i="5" s="1"/>
  <c r="H35" i="5" s="1"/>
  <c r="H39" i="5" s="1"/>
  <c r="AN21" i="4"/>
  <c r="AM21" i="4"/>
  <c r="AO35" i="4" s="1"/>
  <c r="AN35" i="4" s="1"/>
  <c r="AN39" i="4" s="1"/>
  <c r="AG35" i="4"/>
  <c r="AF35" i="4" s="1"/>
  <c r="AF39" i="4" s="1"/>
  <c r="Q35" i="4"/>
  <c r="P35" i="4" s="1"/>
  <c r="P39" i="4" s="1"/>
  <c r="AO35" i="11"/>
  <c r="AN35" i="11" s="1"/>
  <c r="AN39" i="11" s="1"/>
  <c r="AG35" i="11"/>
  <c r="AF35" i="11" s="1"/>
  <c r="AF39" i="11" s="1"/>
  <c r="Q35" i="11"/>
  <c r="P35" i="11" s="1"/>
  <c r="P39" i="11" s="1"/>
  <c r="H21" i="11"/>
  <c r="G21" i="11"/>
  <c r="I35" i="11" s="1"/>
  <c r="H35" i="11" s="1"/>
  <c r="H39" i="11" s="1"/>
  <c r="AN21" i="13"/>
  <c r="AM21" i="13"/>
  <c r="AO35" i="13" s="1"/>
  <c r="AN35" i="13" s="1"/>
  <c r="AN39" i="13" s="1"/>
  <c r="AO33" i="11" l="1"/>
  <c r="AO33" i="4"/>
  <c r="AO33" i="5"/>
  <c r="X5" i="7" l="1"/>
  <c r="U5" i="7"/>
  <c r="Y33" i="7" s="1"/>
  <c r="X5" i="4" l="1"/>
  <c r="U5" i="4"/>
  <c r="Y33" i="4" s="1"/>
  <c r="X5" i="5" l="1"/>
  <c r="AG33" i="11" l="1"/>
  <c r="AI3" i="4" l="1"/>
  <c r="AC5" i="4"/>
  <c r="AG33" i="4" s="1"/>
  <c r="AF5" i="4"/>
  <c r="AO39" i="4" l="1"/>
  <c r="AG36" i="4"/>
  <c r="AG39" i="4" s="1"/>
  <c r="Y39" i="4"/>
  <c r="Q36" i="4"/>
  <c r="I36" i="4"/>
  <c r="AO39" i="11" l="1"/>
  <c r="AO39" i="5"/>
  <c r="AO39" i="7"/>
  <c r="AO36" i="13"/>
  <c r="AO39" i="13" s="1"/>
  <c r="AG39" i="11"/>
  <c r="AG39" i="7"/>
  <c r="Y39" i="11"/>
  <c r="Y39" i="5"/>
  <c r="Y39" i="7"/>
  <c r="Q36" i="5"/>
  <c r="Q36" i="7"/>
  <c r="I36" i="11"/>
  <c r="I36" i="5"/>
  <c r="I36" i="7"/>
  <c r="AF5" i="5" l="1"/>
  <c r="AC5" i="5"/>
  <c r="AG33" i="5" s="1"/>
  <c r="AG39" i="5" s="1"/>
  <c r="I33" i="11"/>
  <c r="I39" i="11" s="1"/>
  <c r="I33" i="4"/>
  <c r="I39" i="4" s="1"/>
  <c r="I33" i="5"/>
  <c r="I39" i="5" s="1"/>
  <c r="P6" i="7"/>
  <c r="M6" i="7"/>
  <c r="P5" i="7"/>
  <c r="M5" i="7"/>
  <c r="I33" i="7"/>
  <c r="I39" i="7" s="1"/>
  <c r="Q33" i="4" l="1"/>
  <c r="Q39" i="4" s="1"/>
  <c r="Q33" i="7"/>
  <c r="Q39" i="7" s="1"/>
  <c r="Q33" i="5"/>
  <c r="Q39" i="5" s="1"/>
  <c r="Q33" i="11"/>
  <c r="Q39" i="11" s="1"/>
  <c r="AI3" i="7" l="1"/>
  <c r="AA3" i="7"/>
  <c r="S3" i="7" l="1"/>
  <c r="K3" i="7"/>
  <c r="AI3" i="5"/>
  <c r="AA3" i="5"/>
  <c r="S3" i="5"/>
  <c r="K3" i="5"/>
  <c r="AA3" i="4"/>
  <c r="S3" i="4"/>
  <c r="K3" i="4"/>
  <c r="AI3" i="11"/>
  <c r="AA3" i="11"/>
  <c r="S3" i="11"/>
  <c r="K3" i="11"/>
  <c r="AI3" i="13"/>
  <c r="AA3" i="13"/>
  <c r="S3" i="13"/>
  <c r="K3" i="13"/>
</calcChain>
</file>

<file path=xl/sharedStrings.xml><?xml version="1.0" encoding="utf-8"?>
<sst xmlns="http://schemas.openxmlformats.org/spreadsheetml/2006/main" count="1760" uniqueCount="628">
  <si>
    <t>湯</t>
    <phoneticPr fontId="21" type="noConversion"/>
  </si>
  <si>
    <t>人數</t>
    <phoneticPr fontId="21" type="noConversion"/>
  </si>
  <si>
    <t>主
菜</t>
    <phoneticPr fontId="21" type="noConversion"/>
  </si>
  <si>
    <t>副
菜</t>
    <phoneticPr fontId="21" type="noConversion"/>
  </si>
  <si>
    <t>青
菜</t>
    <phoneticPr fontId="21" type="noConversion"/>
  </si>
  <si>
    <t>湯</t>
    <phoneticPr fontId="21" type="noConversion"/>
  </si>
  <si>
    <t>菜
名</t>
    <phoneticPr fontId="21" type="noConversion"/>
  </si>
  <si>
    <t>(一)</t>
    <phoneticPr fontId="21" type="noConversion"/>
  </si>
  <si>
    <t>(二)</t>
    <phoneticPr fontId="21" type="noConversion"/>
  </si>
  <si>
    <t>(三)</t>
    <phoneticPr fontId="21" type="noConversion"/>
  </si>
  <si>
    <t>(四)</t>
    <phoneticPr fontId="21" type="noConversion"/>
  </si>
  <si>
    <t>菜名</t>
    <phoneticPr fontId="21" type="noConversion"/>
  </si>
  <si>
    <t>食材</t>
    <phoneticPr fontId="21" type="noConversion"/>
  </si>
  <si>
    <t>主
食</t>
    <phoneticPr fontId="21" type="noConversion"/>
  </si>
  <si>
    <t>單位</t>
    <phoneticPr fontId="21" type="noConversion"/>
  </si>
  <si>
    <t>每人(g)</t>
    <phoneticPr fontId="21" type="noConversion"/>
  </si>
  <si>
    <t>單位</t>
    <phoneticPr fontId="21" type="noConversion"/>
  </si>
  <si>
    <t>單位</t>
    <phoneticPr fontId="21" type="noConversion"/>
  </si>
  <si>
    <t>屏東縣</t>
  </si>
  <si>
    <t>副
菜</t>
    <phoneticPr fontId="21" type="noConversion"/>
  </si>
  <si>
    <t>湯</t>
    <phoneticPr fontId="21" type="noConversion"/>
  </si>
  <si>
    <t>菜
名</t>
    <phoneticPr fontId="21" type="noConversion"/>
  </si>
  <si>
    <t>(一)</t>
    <phoneticPr fontId="21" type="noConversion"/>
  </si>
  <si>
    <t>(二)</t>
    <phoneticPr fontId="21" type="noConversion"/>
  </si>
  <si>
    <t>(三)</t>
    <phoneticPr fontId="21" type="noConversion"/>
  </si>
  <si>
    <t>(四)</t>
    <phoneticPr fontId="21" type="noConversion"/>
  </si>
  <si>
    <t>(五)</t>
    <phoneticPr fontId="21" type="noConversion"/>
  </si>
  <si>
    <t>每人(g)</t>
    <phoneticPr fontId="21" type="noConversion"/>
  </si>
  <si>
    <t>主
食</t>
    <phoneticPr fontId="21" type="noConversion"/>
  </si>
  <si>
    <t>主
菜</t>
    <phoneticPr fontId="21" type="noConversion"/>
  </si>
  <si>
    <t>公斤</t>
    <phoneticPr fontId="21" type="noConversion"/>
  </si>
  <si>
    <t>採購量</t>
    <phoneticPr fontId="21" type="noConversion"/>
  </si>
  <si>
    <t>C</t>
    <phoneticPr fontId="21" type="noConversion"/>
  </si>
  <si>
    <t>P</t>
    <phoneticPr fontId="21" type="noConversion"/>
  </si>
  <si>
    <t>P</t>
    <phoneticPr fontId="21" type="noConversion"/>
  </si>
  <si>
    <t>採購量</t>
    <phoneticPr fontId="21" type="noConversion"/>
  </si>
  <si>
    <t>V</t>
    <phoneticPr fontId="21" type="noConversion"/>
  </si>
  <si>
    <t>V</t>
    <phoneticPr fontId="21" type="noConversion"/>
  </si>
  <si>
    <t xml:space="preserve">總熱量  </t>
    <phoneticPr fontId="21" type="noConversion"/>
  </si>
  <si>
    <t>(二)</t>
    <phoneticPr fontId="21" type="noConversion"/>
  </si>
  <si>
    <t>(三)</t>
    <phoneticPr fontId="21" type="noConversion"/>
  </si>
  <si>
    <t>(四)</t>
    <phoneticPr fontId="21" type="noConversion"/>
  </si>
  <si>
    <t>(五)</t>
    <phoneticPr fontId="21" type="noConversion"/>
  </si>
  <si>
    <t>(一)</t>
    <phoneticPr fontId="21" type="noConversion"/>
  </si>
  <si>
    <t>公斤</t>
    <phoneticPr fontId="21" type="noConversion"/>
  </si>
  <si>
    <t>人數</t>
    <phoneticPr fontId="21" type="noConversion"/>
  </si>
  <si>
    <t>菜名</t>
    <phoneticPr fontId="21" type="noConversion"/>
  </si>
  <si>
    <t>食材</t>
    <phoneticPr fontId="21" type="noConversion"/>
  </si>
  <si>
    <t>公斤</t>
    <phoneticPr fontId="21" type="noConversion"/>
  </si>
  <si>
    <t>人數</t>
    <phoneticPr fontId="21" type="noConversion"/>
  </si>
  <si>
    <t>菜名</t>
    <phoneticPr fontId="21" type="noConversion"/>
  </si>
  <si>
    <t>食材</t>
    <phoneticPr fontId="21" type="noConversion"/>
  </si>
  <si>
    <t>每人(g)</t>
    <phoneticPr fontId="21" type="noConversion"/>
  </si>
  <si>
    <t>廠商營養師:</t>
    <phoneticPr fontId="21" type="noConversion"/>
  </si>
  <si>
    <t>校長:</t>
    <phoneticPr fontId="21" type="noConversion"/>
  </si>
  <si>
    <t>標章類別</t>
    <phoneticPr fontId="21" type="noConversion"/>
  </si>
  <si>
    <t>年 級</t>
    <phoneticPr fontId="21" type="noConversion"/>
  </si>
  <si>
    <t>營養供應比例</t>
    <phoneticPr fontId="21" type="noConversion"/>
  </si>
  <si>
    <t xml:space="preserve">蔬菜類(份)  </t>
    <phoneticPr fontId="21" type="noConversion"/>
  </si>
  <si>
    <t xml:space="preserve">水果類(份)  </t>
    <phoneticPr fontId="21" type="noConversion"/>
  </si>
  <si>
    <t>執行秘書:</t>
    <phoneticPr fontId="21" type="noConversion"/>
  </si>
  <si>
    <t>年 級</t>
    <phoneticPr fontId="21" type="noConversion"/>
  </si>
  <si>
    <t>營養供應比例</t>
    <phoneticPr fontId="21" type="noConversion"/>
  </si>
  <si>
    <t xml:space="preserve">蔬菜類(份)  </t>
    <phoneticPr fontId="21" type="noConversion"/>
  </si>
  <si>
    <t xml:space="preserve">水果類(份)  </t>
    <phoneticPr fontId="21" type="noConversion"/>
  </si>
  <si>
    <t xml:space="preserve">總熱量  </t>
    <phoneticPr fontId="21" type="noConversion"/>
  </si>
  <si>
    <t xml:space="preserve">乳品類(份)  </t>
    <phoneticPr fontId="21" type="noConversion"/>
  </si>
  <si>
    <t>全穀雜糧類(份)</t>
    <phoneticPr fontId="21" type="noConversion"/>
  </si>
  <si>
    <t xml:space="preserve">豆魚蛋肉類(份) </t>
    <phoneticPr fontId="21" type="noConversion"/>
  </si>
  <si>
    <t>全穀雜糧類(份)</t>
    <phoneticPr fontId="21" type="noConversion"/>
  </si>
  <si>
    <t xml:space="preserve">豆魚蛋肉類(份) </t>
    <phoneticPr fontId="21" type="noConversion"/>
  </si>
  <si>
    <t>副菜2</t>
  </si>
  <si>
    <t>(煮)</t>
    <phoneticPr fontId="21" type="noConversion"/>
  </si>
  <si>
    <t>(一)</t>
    <phoneticPr fontId="21" type="noConversion"/>
  </si>
  <si>
    <t>(二)</t>
    <phoneticPr fontId="21" type="noConversion"/>
  </si>
  <si>
    <t>(三)</t>
    <phoneticPr fontId="21" type="noConversion"/>
  </si>
  <si>
    <t>(四)</t>
    <phoneticPr fontId="21" type="noConversion"/>
  </si>
  <si>
    <t>(五)</t>
    <phoneticPr fontId="21" type="noConversion"/>
  </si>
  <si>
    <t>米</t>
    <phoneticPr fontId="21" type="noConversion"/>
  </si>
  <si>
    <t>增加小饅頭類的小點心</t>
  </si>
  <si>
    <t>無骨雞排改柳葉魚</t>
    <phoneticPr fontId="21" type="noConversion"/>
  </si>
  <si>
    <t>川燙肉絲改單份的肉類;增加小饅頭類的小點心;飯湯增加豆腐</t>
    <phoneticPr fontId="21" type="noConversion"/>
  </si>
  <si>
    <t>川燙肉絲改單份的肉類</t>
    <phoneticPr fontId="21" type="noConversion"/>
  </si>
  <si>
    <t>滷肉臊改單份的肉類</t>
    <phoneticPr fontId="21" type="noConversion"/>
  </si>
  <si>
    <t xml:space="preserve">         【大聚便當有限公司】</t>
    <phoneticPr fontId="21" type="noConversion"/>
  </si>
  <si>
    <t>日期</t>
    <phoneticPr fontId="21" type="noConversion"/>
  </si>
  <si>
    <t>主食</t>
    <phoneticPr fontId="21" type="noConversion"/>
  </si>
  <si>
    <t>主菜</t>
    <phoneticPr fontId="21" type="noConversion"/>
  </si>
  <si>
    <t>副菜1</t>
    <phoneticPr fontId="21" type="noConversion"/>
  </si>
  <si>
    <t>湯</t>
    <phoneticPr fontId="21" type="noConversion"/>
  </si>
  <si>
    <t>熱量</t>
    <phoneticPr fontId="21" type="noConversion"/>
  </si>
  <si>
    <t>食譜設計:</t>
    <phoneticPr fontId="21" type="noConversion"/>
  </si>
  <si>
    <t xml:space="preserve">  執行秘書：  </t>
    <phoneticPr fontId="21" type="noConversion"/>
  </si>
  <si>
    <t xml:space="preserve"> 校長：</t>
    <phoneticPr fontId="21" type="noConversion"/>
  </si>
  <si>
    <t>素食</t>
    <phoneticPr fontId="21" type="noConversion"/>
  </si>
  <si>
    <t>糙</t>
    <phoneticPr fontId="21" type="noConversion"/>
  </si>
  <si>
    <t>白米</t>
    <phoneticPr fontId="21" type="noConversion"/>
  </si>
  <si>
    <t>米</t>
    <phoneticPr fontId="21" type="noConversion"/>
  </si>
  <si>
    <t>糙米</t>
    <phoneticPr fontId="21" type="noConversion"/>
  </si>
  <si>
    <t>飯</t>
    <phoneticPr fontId="21" type="noConversion"/>
  </si>
  <si>
    <t>食譜設計:</t>
    <phoneticPr fontId="21" type="noConversion"/>
  </si>
  <si>
    <t xml:space="preserve"> 校長：</t>
    <phoneticPr fontId="21" type="noConversion"/>
  </si>
  <si>
    <t>(五)</t>
    <phoneticPr fontId="21" type="noConversion"/>
  </si>
  <si>
    <t>(煮)</t>
    <phoneticPr fontId="21" type="noConversion"/>
  </si>
  <si>
    <t>白</t>
    <phoneticPr fontId="21" type="noConversion"/>
  </si>
  <si>
    <t>白米飯</t>
    <phoneticPr fontId="21" type="noConversion"/>
  </si>
  <si>
    <t>糙米飯</t>
    <phoneticPr fontId="21" type="noConversion"/>
  </si>
  <si>
    <t xml:space="preserve">時令蔬菜       </t>
    <phoneticPr fontId="21" type="noConversion"/>
  </si>
  <si>
    <t xml:space="preserve">時令蔬菜           </t>
    <phoneticPr fontId="21" type="noConversion"/>
  </si>
  <si>
    <t>麵條</t>
    <phoneticPr fontId="21" type="noConversion"/>
  </si>
  <si>
    <t xml:space="preserve">時令蔬菜            </t>
    <phoneticPr fontId="21" type="noConversion"/>
  </si>
  <si>
    <t>白</t>
    <phoneticPr fontId="21" type="noConversion"/>
  </si>
  <si>
    <t>白米</t>
    <phoneticPr fontId="21" type="noConversion"/>
  </si>
  <si>
    <t>米</t>
    <phoneticPr fontId="21" type="noConversion"/>
  </si>
  <si>
    <t>飯</t>
    <phoneticPr fontId="21" type="noConversion"/>
  </si>
  <si>
    <t>麵</t>
    <phoneticPr fontId="21" type="noConversion"/>
  </si>
  <si>
    <t>條</t>
    <phoneticPr fontId="21" type="noConversion"/>
  </si>
  <si>
    <t>(五)</t>
    <phoneticPr fontId="21" type="noConversion"/>
  </si>
  <si>
    <t>麵條</t>
    <phoneticPr fontId="21" type="noConversion"/>
  </si>
  <si>
    <t>※本校一律使用國產豬.牛肉※</t>
    <phoneticPr fontId="21" type="noConversion"/>
  </si>
  <si>
    <t>※本校一律使用國產豬.牛肉※</t>
    <phoneticPr fontId="21" type="noConversion"/>
  </si>
  <si>
    <t>時</t>
    <phoneticPr fontId="21" type="noConversion"/>
  </si>
  <si>
    <t xml:space="preserve">時令青菜              </t>
    <phoneticPr fontId="21" type="noConversion"/>
  </si>
  <si>
    <t>有</t>
    <phoneticPr fontId="21" type="noConversion"/>
  </si>
  <si>
    <t xml:space="preserve">有機青菜              </t>
    <phoneticPr fontId="21" type="noConversion"/>
  </si>
  <si>
    <t>令</t>
    <phoneticPr fontId="21" type="noConversion"/>
  </si>
  <si>
    <t>(例:大陸妹、油菜、青江、青椒、韭菜、青花菜、菠菜、地瓜葉、龍鬚菜)</t>
    <phoneticPr fontId="21" type="noConversion"/>
  </si>
  <si>
    <t>機</t>
    <phoneticPr fontId="21" type="noConversion"/>
  </si>
  <si>
    <t>青</t>
    <phoneticPr fontId="21" type="noConversion"/>
  </si>
  <si>
    <t>菜</t>
    <phoneticPr fontId="21" type="noConversion"/>
  </si>
  <si>
    <t>油脂與堅果種子類(份)</t>
    <phoneticPr fontId="21" type="noConversion"/>
  </si>
  <si>
    <t>油脂與堅果種子類(份)</t>
    <phoneticPr fontId="21" type="noConversion"/>
  </si>
  <si>
    <t>銀蔔燒肉</t>
    <phoneticPr fontId="21" type="noConversion"/>
  </si>
  <si>
    <t>紅燒排骨</t>
    <phoneticPr fontId="21" type="noConversion"/>
  </si>
  <si>
    <t>培根白醬</t>
    <phoneticPr fontId="21" type="noConversion"/>
  </si>
  <si>
    <t>什錦高麗菜</t>
    <phoneticPr fontId="21" type="noConversion"/>
  </si>
  <si>
    <t>湯</t>
  </si>
  <si>
    <t>2.雞肉</t>
    <phoneticPr fontId="21" type="noConversion"/>
  </si>
  <si>
    <t>雞</t>
    <phoneticPr fontId="21" type="noConversion"/>
  </si>
  <si>
    <t>(炒)</t>
    <phoneticPr fontId="21" type="noConversion"/>
  </si>
  <si>
    <t>肉</t>
  </si>
  <si>
    <t>片</t>
  </si>
  <si>
    <t>4.洋蔥</t>
    <phoneticPr fontId="21" type="noConversion"/>
  </si>
  <si>
    <t>瓜</t>
    <phoneticPr fontId="21" type="noConversion"/>
  </si>
  <si>
    <t>肉</t>
    <phoneticPr fontId="21" type="noConversion"/>
  </si>
  <si>
    <t>筍</t>
    <phoneticPr fontId="21" type="noConversion"/>
  </si>
  <si>
    <t>2.龍骨</t>
    <phoneticPr fontId="21" type="noConversion"/>
  </si>
  <si>
    <t>醋</t>
    <phoneticPr fontId="21" type="noConversion"/>
  </si>
  <si>
    <t>雞肉</t>
    <phoneticPr fontId="21" type="noConversion"/>
  </si>
  <si>
    <t>薑片</t>
    <phoneticPr fontId="21" type="noConversion"/>
  </si>
  <si>
    <t>排</t>
    <phoneticPr fontId="21" type="noConversion"/>
  </si>
  <si>
    <t>米</t>
  </si>
  <si>
    <t>3.紅蘿蔔</t>
    <phoneticPr fontId="21" type="noConversion"/>
  </si>
  <si>
    <t>豆</t>
    <phoneticPr fontId="21" type="noConversion"/>
  </si>
  <si>
    <t>白</t>
    <phoneticPr fontId="21" type="noConversion"/>
  </si>
  <si>
    <t>豆</t>
  </si>
  <si>
    <t>玉</t>
  </si>
  <si>
    <t>濃</t>
  </si>
  <si>
    <t>5.雞蛋</t>
    <phoneticPr fontId="21" type="noConversion"/>
  </si>
  <si>
    <t>竹</t>
    <phoneticPr fontId="21" type="noConversion"/>
  </si>
  <si>
    <r>
      <t>1.</t>
    </r>
    <r>
      <rPr>
        <b/>
        <sz val="10"/>
        <rFont val="細明體"/>
        <family val="3"/>
        <charset val="136"/>
      </rPr>
      <t>竹筍</t>
    </r>
    <phoneticPr fontId="21" type="noConversion"/>
  </si>
  <si>
    <t>蛋</t>
  </si>
  <si>
    <t>黃</t>
    <phoneticPr fontId="21" type="noConversion"/>
  </si>
  <si>
    <t>(煮)</t>
    <phoneticPr fontId="21" type="noConversion"/>
  </si>
  <si>
    <t>1.低脂培根</t>
    <phoneticPr fontId="21" type="noConversion"/>
  </si>
  <si>
    <t>5.玉米粒</t>
    <phoneticPr fontId="21" type="noConversion"/>
  </si>
  <si>
    <t>7.奶粉</t>
    <phoneticPr fontId="21" type="noConversion"/>
  </si>
  <si>
    <t>培</t>
    <phoneticPr fontId="21" type="noConversion"/>
  </si>
  <si>
    <t>根</t>
    <phoneticPr fontId="21" type="noConversion"/>
  </si>
  <si>
    <t>醬</t>
    <phoneticPr fontId="21" type="noConversion"/>
  </si>
  <si>
    <t>6.杏鮑菇</t>
    <phoneticPr fontId="21" type="noConversion"/>
  </si>
  <si>
    <t>2.白汁醬</t>
    <phoneticPr fontId="21" type="noConversion"/>
  </si>
  <si>
    <t>丁</t>
    <phoneticPr fontId="21" type="noConversion"/>
  </si>
  <si>
    <t>東</t>
  </si>
  <si>
    <t>糖</t>
    <phoneticPr fontId="21" type="noConversion"/>
  </si>
  <si>
    <t>2.番茄醬</t>
    <phoneticPr fontId="21" type="noConversion"/>
  </si>
  <si>
    <t>4.蒜酥</t>
  </si>
  <si>
    <t>3.洋蔥</t>
    <phoneticPr fontId="21" type="noConversion"/>
  </si>
  <si>
    <t>薯</t>
    <phoneticPr fontId="21" type="noConversion"/>
  </si>
  <si>
    <r>
      <t>1.</t>
    </r>
    <r>
      <rPr>
        <b/>
        <sz val="10"/>
        <rFont val="新細明體"/>
        <family val="1"/>
        <charset val="136"/>
      </rPr>
      <t>豆薯</t>
    </r>
    <phoneticPr fontId="21" type="noConversion"/>
  </si>
  <si>
    <t>1.冬粉</t>
  </si>
  <si>
    <t>2.高麗菜</t>
  </si>
  <si>
    <t>3.絞肉</t>
  </si>
  <si>
    <t>4.油蔥酥</t>
  </si>
  <si>
    <t xml:space="preserve">時令蔬菜          </t>
    <phoneticPr fontId="21" type="noConversion"/>
  </si>
  <si>
    <t xml:space="preserve">水果類(份)  </t>
    <phoneticPr fontId="21" type="noConversion"/>
  </si>
  <si>
    <t xml:space="preserve">乳品類(份)  </t>
    <phoneticPr fontId="21" type="noConversion"/>
  </si>
  <si>
    <t xml:space="preserve">時令蔬菜     </t>
    <phoneticPr fontId="21" type="noConversion"/>
  </si>
  <si>
    <t xml:space="preserve">有機蔬菜       </t>
    <phoneticPr fontId="21" type="noConversion"/>
  </si>
  <si>
    <t>毛豆乾丁</t>
    <phoneticPr fontId="21" type="noConversion"/>
  </si>
  <si>
    <t>冬瓜肉片湯</t>
    <phoneticPr fontId="21" type="noConversion"/>
  </si>
  <si>
    <t>烏龍麵</t>
    <phoneticPr fontId="21" type="noConversion"/>
  </si>
  <si>
    <t>鍋燒麵料</t>
    <phoneticPr fontId="21" type="noConversion"/>
  </si>
  <si>
    <t>蔥爆肉燥</t>
    <phoneticPr fontId="21" type="noConversion"/>
  </si>
  <si>
    <t>瓠瓜雞肉湯</t>
    <phoneticPr fontId="21" type="noConversion"/>
  </si>
  <si>
    <t>匈牙利嫩雞</t>
    <phoneticPr fontId="21" type="noConversion"/>
  </si>
  <si>
    <t>燴三絲</t>
    <phoneticPr fontId="21" type="noConversion"/>
  </si>
  <si>
    <t>什錦炒飯</t>
    <phoneticPr fontId="21" type="noConversion"/>
  </si>
  <si>
    <t>竹筍龍骨湯</t>
    <phoneticPr fontId="21" type="noConversion"/>
  </si>
  <si>
    <t>麻婆豆腐</t>
    <phoneticPr fontId="21" type="noConversion"/>
  </si>
  <si>
    <t>銀芽肉絲</t>
    <phoneticPr fontId="21" type="noConversion"/>
  </si>
  <si>
    <t>蔬菜油腐湯</t>
    <phoneticPr fontId="21" type="noConversion"/>
  </si>
  <si>
    <t>關東煮</t>
    <phoneticPr fontId="21" type="noConversion"/>
  </si>
  <si>
    <t>小肉排</t>
    <phoneticPr fontId="21" type="noConversion"/>
  </si>
  <si>
    <t>冬瓜龍骨湯</t>
    <phoneticPr fontId="21" type="noConversion"/>
  </si>
  <si>
    <t>蔬菜蛋花湯</t>
    <phoneticPr fontId="21" type="noConversion"/>
  </si>
  <si>
    <t>金針龍骨湯</t>
    <phoneticPr fontId="21" type="noConversion"/>
  </si>
  <si>
    <t>絲瓜冬粉</t>
    <phoneticPr fontId="21" type="noConversion"/>
  </si>
  <si>
    <t>雞</t>
    <phoneticPr fontId="21" type="noConversion"/>
  </si>
  <si>
    <t>2.肉絲</t>
    <phoneticPr fontId="21" type="noConversion"/>
  </si>
  <si>
    <t>4.木耳</t>
    <phoneticPr fontId="21" type="noConversion"/>
  </si>
  <si>
    <t>1.豆腐</t>
    <phoneticPr fontId="21" type="noConversion"/>
  </si>
  <si>
    <t>味</t>
    <phoneticPr fontId="21" type="noConversion"/>
  </si>
  <si>
    <t>3.高麗菜</t>
    <phoneticPr fontId="21" type="noConversion"/>
  </si>
  <si>
    <t>噌</t>
    <phoneticPr fontId="21" type="noConversion"/>
  </si>
  <si>
    <t>湯</t>
    <phoneticPr fontId="21" type="noConversion"/>
  </si>
  <si>
    <t>肉絲</t>
    <phoneticPr fontId="21" type="noConversion"/>
  </si>
  <si>
    <t>雞肉</t>
    <phoneticPr fontId="21" type="noConversion"/>
  </si>
  <si>
    <t>飯</t>
    <phoneticPr fontId="21" type="noConversion"/>
  </si>
  <si>
    <t>高麗菜</t>
    <phoneticPr fontId="21" type="noConversion"/>
  </si>
  <si>
    <t>油蔥酥</t>
    <phoneticPr fontId="21" type="noConversion"/>
  </si>
  <si>
    <t>料</t>
    <phoneticPr fontId="21" type="noConversion"/>
  </si>
  <si>
    <t>(煮)</t>
    <phoneticPr fontId="21" type="noConversion"/>
  </si>
  <si>
    <t>白蘿蔔</t>
    <phoneticPr fontId="21" type="noConversion"/>
  </si>
  <si>
    <t>紅蘿蔔</t>
    <phoneticPr fontId="21" type="noConversion"/>
  </si>
  <si>
    <t>豆</t>
    <phoneticPr fontId="21" type="noConversion"/>
  </si>
  <si>
    <t>乾</t>
    <phoneticPr fontId="21" type="noConversion"/>
  </si>
  <si>
    <t>排</t>
    <phoneticPr fontId="21" type="noConversion"/>
  </si>
  <si>
    <t>椒</t>
    <phoneticPr fontId="21" type="noConversion"/>
  </si>
  <si>
    <t>魚</t>
    <phoneticPr fontId="21" type="noConversion"/>
  </si>
  <si>
    <t>(炸)</t>
    <phoneticPr fontId="21" type="noConversion"/>
  </si>
  <si>
    <t>蔬</t>
    <phoneticPr fontId="21" type="noConversion"/>
  </si>
  <si>
    <t>菜</t>
    <phoneticPr fontId="21" type="noConversion"/>
  </si>
  <si>
    <t>黑</t>
    <phoneticPr fontId="21" type="noConversion"/>
  </si>
  <si>
    <t>芽</t>
    <phoneticPr fontId="21" type="noConversion"/>
  </si>
  <si>
    <t>2.雞蛋</t>
    <phoneticPr fontId="21" type="noConversion"/>
  </si>
  <si>
    <t>蛋</t>
    <phoneticPr fontId="21" type="noConversion"/>
  </si>
  <si>
    <t>花</t>
    <phoneticPr fontId="21" type="noConversion"/>
  </si>
  <si>
    <t>2.蒜酥</t>
    <phoneticPr fontId="21" type="noConversion"/>
  </si>
  <si>
    <t>3.洋蔥</t>
    <phoneticPr fontId="21" type="noConversion"/>
  </si>
  <si>
    <t>雞</t>
    <phoneticPr fontId="21" type="noConversion"/>
  </si>
  <si>
    <t>(炒)</t>
    <phoneticPr fontId="21" type="noConversion"/>
  </si>
  <si>
    <t>什</t>
    <phoneticPr fontId="21" type="noConversion"/>
  </si>
  <si>
    <t>1.紅蘿蔔</t>
    <phoneticPr fontId="21" type="noConversion"/>
  </si>
  <si>
    <t>錦</t>
    <phoneticPr fontId="21" type="noConversion"/>
  </si>
  <si>
    <t>2.香菇</t>
    <phoneticPr fontId="21" type="noConversion"/>
  </si>
  <si>
    <t>高</t>
    <phoneticPr fontId="21" type="noConversion"/>
  </si>
  <si>
    <t>麗</t>
    <phoneticPr fontId="21" type="noConversion"/>
  </si>
  <si>
    <t>綠</t>
    <phoneticPr fontId="21" type="noConversion"/>
  </si>
  <si>
    <t>綠豆</t>
    <phoneticPr fontId="21" type="noConversion"/>
  </si>
  <si>
    <t>4.肉片</t>
    <phoneticPr fontId="21" type="noConversion"/>
  </si>
  <si>
    <t>紅</t>
    <phoneticPr fontId="21" type="noConversion"/>
  </si>
  <si>
    <t>1.排骨</t>
    <phoneticPr fontId="21" type="noConversion"/>
  </si>
  <si>
    <t>燒</t>
    <phoneticPr fontId="21" type="noConversion"/>
  </si>
  <si>
    <t>2.肉丁</t>
    <phoneticPr fontId="21" type="noConversion"/>
  </si>
  <si>
    <t>肉</t>
    <phoneticPr fontId="21" type="noConversion"/>
  </si>
  <si>
    <t>3.滷包</t>
    <phoneticPr fontId="21" type="noConversion"/>
  </si>
  <si>
    <t>4.白蘿蔔</t>
    <phoneticPr fontId="21" type="noConversion"/>
  </si>
  <si>
    <t>(燒)</t>
    <phoneticPr fontId="21" type="noConversion"/>
  </si>
  <si>
    <t>5.紅蘿蔔</t>
    <phoneticPr fontId="21" type="noConversion"/>
  </si>
  <si>
    <t>骨</t>
    <phoneticPr fontId="21" type="noConversion"/>
  </si>
  <si>
    <t>毛</t>
    <phoneticPr fontId="21" type="noConversion"/>
  </si>
  <si>
    <t>丁</t>
    <phoneticPr fontId="21" type="noConversion"/>
  </si>
  <si>
    <t>(炒)</t>
    <phoneticPr fontId="21" type="noConversion"/>
  </si>
  <si>
    <t>1.蔬菜</t>
    <phoneticPr fontId="21" type="noConversion"/>
  </si>
  <si>
    <t>冬</t>
    <phoneticPr fontId="21" type="noConversion"/>
  </si>
  <si>
    <t>1.冬瓜</t>
    <phoneticPr fontId="21" type="noConversion"/>
  </si>
  <si>
    <t>瓜</t>
    <phoneticPr fontId="21" type="noConversion"/>
  </si>
  <si>
    <t>2.龍骨</t>
    <phoneticPr fontId="21" type="noConversion"/>
  </si>
  <si>
    <t>龍</t>
    <phoneticPr fontId="21" type="noConversion"/>
  </si>
  <si>
    <t>骨</t>
    <phoneticPr fontId="21" type="noConversion"/>
  </si>
  <si>
    <t>肉</t>
    <phoneticPr fontId="21" type="noConversion"/>
  </si>
  <si>
    <t>片</t>
    <phoneticPr fontId="21" type="noConversion"/>
  </si>
  <si>
    <t>2.肉片</t>
    <phoneticPr fontId="21" type="noConversion"/>
  </si>
  <si>
    <t>烏</t>
    <phoneticPr fontId="21" type="noConversion"/>
  </si>
  <si>
    <t>龍</t>
    <phoneticPr fontId="21" type="noConversion"/>
  </si>
  <si>
    <t>麵</t>
    <phoneticPr fontId="21" type="noConversion"/>
  </si>
  <si>
    <t>烏龍麵</t>
    <phoneticPr fontId="21" type="noConversion"/>
  </si>
  <si>
    <t>鍋</t>
    <phoneticPr fontId="21" type="noConversion"/>
  </si>
  <si>
    <t>香菇</t>
    <phoneticPr fontId="21" type="noConversion"/>
  </si>
  <si>
    <t>煮</t>
    <phoneticPr fontId="21" type="noConversion"/>
  </si>
  <si>
    <t>雞蛋</t>
    <phoneticPr fontId="21" type="noConversion"/>
  </si>
  <si>
    <t>沙茶醬</t>
    <phoneticPr fontId="21" type="noConversion"/>
  </si>
  <si>
    <t>金針菇</t>
    <phoneticPr fontId="21" type="noConversion"/>
  </si>
  <si>
    <t>玉米捲</t>
    <phoneticPr fontId="21" type="noConversion"/>
  </si>
  <si>
    <t>龍骨</t>
    <phoneticPr fontId="21" type="noConversion"/>
  </si>
  <si>
    <t>麻</t>
  </si>
  <si>
    <t>婆</t>
  </si>
  <si>
    <t>2.絞肉</t>
    <phoneticPr fontId="21" type="noConversion"/>
  </si>
  <si>
    <t>3.豆瓣醬</t>
    <phoneticPr fontId="21" type="noConversion"/>
  </si>
  <si>
    <t>腐</t>
  </si>
  <si>
    <t>4.青蔥</t>
    <phoneticPr fontId="21" type="noConversion"/>
  </si>
  <si>
    <t>(燴)</t>
    <phoneticPr fontId="21" type="noConversion"/>
  </si>
  <si>
    <t>蘿</t>
    <phoneticPr fontId="21" type="noConversion"/>
  </si>
  <si>
    <t>蔔</t>
    <phoneticPr fontId="21" type="noConversion"/>
  </si>
  <si>
    <t>蔥</t>
  </si>
  <si>
    <t>1.豬絞肉</t>
    <phoneticPr fontId="21" type="noConversion"/>
  </si>
  <si>
    <t>爆</t>
  </si>
  <si>
    <t>4.油蔥酥</t>
    <phoneticPr fontId="21" type="noConversion"/>
  </si>
  <si>
    <t>(煮)</t>
    <phoneticPr fontId="21" type="noConversion"/>
  </si>
  <si>
    <t>絲</t>
    <phoneticPr fontId="21" type="noConversion"/>
  </si>
  <si>
    <t>炒</t>
    <phoneticPr fontId="21" type="noConversion"/>
  </si>
  <si>
    <t>瓠</t>
    <phoneticPr fontId="21" type="noConversion"/>
  </si>
  <si>
    <t>1.瓠瓜</t>
    <phoneticPr fontId="21" type="noConversion"/>
  </si>
  <si>
    <t>匈</t>
    <phoneticPr fontId="21" type="noConversion"/>
  </si>
  <si>
    <t>牙</t>
    <phoneticPr fontId="21" type="noConversion"/>
  </si>
  <si>
    <t>洋蔥</t>
    <phoneticPr fontId="21" type="noConversion"/>
  </si>
  <si>
    <t>利</t>
    <phoneticPr fontId="21" type="noConversion"/>
  </si>
  <si>
    <t>嫩</t>
    <phoneticPr fontId="21" type="noConversion"/>
  </si>
  <si>
    <t>馬鈴薯</t>
    <phoneticPr fontId="21" type="noConversion"/>
  </si>
  <si>
    <t>(燉)</t>
    <phoneticPr fontId="21" type="noConversion"/>
  </si>
  <si>
    <t>番茄醬</t>
    <phoneticPr fontId="21" type="noConversion"/>
  </si>
  <si>
    <t>1.金針菇</t>
    <phoneticPr fontId="21" type="noConversion"/>
  </si>
  <si>
    <t>三</t>
    <phoneticPr fontId="21" type="noConversion"/>
  </si>
  <si>
    <t>絲</t>
    <phoneticPr fontId="21" type="noConversion"/>
  </si>
  <si>
    <t>玉蜀黍</t>
  </si>
  <si>
    <t>龍骨</t>
  </si>
  <si>
    <t>玉米粒</t>
    <phoneticPr fontId="21" type="noConversion"/>
  </si>
  <si>
    <t>銀</t>
    <phoneticPr fontId="21" type="noConversion"/>
  </si>
  <si>
    <t>1.豆芽菜</t>
    <phoneticPr fontId="21" type="noConversion"/>
  </si>
  <si>
    <t>3.油蔥酥</t>
    <phoneticPr fontId="21" type="noConversion"/>
  </si>
  <si>
    <t>1.蔬菜(高麗菜、山東白…等)</t>
    <phoneticPr fontId="21" type="noConversion"/>
  </si>
  <si>
    <t>3.味噌</t>
    <phoneticPr fontId="21" type="noConversion"/>
  </si>
  <si>
    <t>油</t>
    <phoneticPr fontId="21" type="noConversion"/>
  </si>
  <si>
    <t>腐</t>
    <phoneticPr fontId="21" type="noConversion"/>
  </si>
  <si>
    <t>2.油豆腐</t>
    <phoneticPr fontId="21" type="noConversion"/>
  </si>
  <si>
    <t>1.肉絲</t>
    <phoneticPr fontId="21" type="noConversion"/>
  </si>
  <si>
    <t>2.黑胡椒醬</t>
    <phoneticPr fontId="21" type="noConversion"/>
  </si>
  <si>
    <t>3.蒜酥</t>
    <phoneticPr fontId="21" type="noConversion"/>
  </si>
  <si>
    <t>2.紅蘿蔔</t>
    <phoneticPr fontId="21" type="noConversion"/>
  </si>
  <si>
    <t>關</t>
    <phoneticPr fontId="21" type="noConversion"/>
  </si>
  <si>
    <t>2.菇類(例:香菇.杏鮑菇.金針菇…等)</t>
    <phoneticPr fontId="21" type="noConversion"/>
  </si>
  <si>
    <t>3.白蘿蔔</t>
    <phoneticPr fontId="21" type="noConversion"/>
  </si>
  <si>
    <t>1.玉米粒</t>
    <phoneticPr fontId="21" type="noConversion"/>
  </si>
  <si>
    <t>2.馬鈴薯</t>
    <phoneticPr fontId="21" type="noConversion"/>
  </si>
  <si>
    <t>4.濃湯粉</t>
    <phoneticPr fontId="21" type="noConversion"/>
  </si>
  <si>
    <t>6.洋蔥</t>
    <phoneticPr fontId="21" type="noConversion"/>
  </si>
  <si>
    <t>小</t>
    <phoneticPr fontId="21" type="noConversion"/>
  </si>
  <si>
    <t>5.油豆腐</t>
    <phoneticPr fontId="21" type="noConversion"/>
  </si>
  <si>
    <t>粉</t>
    <phoneticPr fontId="21" type="noConversion"/>
  </si>
  <si>
    <t>肉丁</t>
    <phoneticPr fontId="21" type="noConversion"/>
  </si>
  <si>
    <t>金</t>
    <phoneticPr fontId="21" type="noConversion"/>
  </si>
  <si>
    <t>針</t>
    <phoneticPr fontId="21" type="noConversion"/>
  </si>
  <si>
    <t>1.魚丁</t>
    <phoneticPr fontId="21" type="noConversion"/>
  </si>
  <si>
    <t>1.絲瓜</t>
    <phoneticPr fontId="21" type="noConversion"/>
  </si>
  <si>
    <t>2.冬粉</t>
    <phoneticPr fontId="21" type="noConversion"/>
  </si>
  <si>
    <t>4.肉絲</t>
    <phoneticPr fontId="21" type="noConversion"/>
  </si>
  <si>
    <t>白米</t>
    <phoneticPr fontId="21" type="noConversion"/>
  </si>
  <si>
    <t>飯</t>
    <phoneticPr fontId="21" type="noConversion"/>
  </si>
  <si>
    <t>米</t>
    <phoneticPr fontId="21" type="noConversion"/>
  </si>
  <si>
    <t>咖哩雞</t>
    <phoneticPr fontId="21" type="noConversion"/>
  </si>
  <si>
    <t>4.韭菜</t>
    <phoneticPr fontId="21" type="noConversion"/>
  </si>
  <si>
    <t>8.絞肉</t>
    <phoneticPr fontId="21" type="noConversion"/>
  </si>
  <si>
    <t>沙</t>
  </si>
  <si>
    <t>1.肉片</t>
    <phoneticPr fontId="21" type="noConversion"/>
  </si>
  <si>
    <t>茶</t>
  </si>
  <si>
    <t>3.沙茶醬</t>
  </si>
  <si>
    <t>4.時蔬(洋蔥或油菜)</t>
    <phoneticPr fontId="21" type="noConversion"/>
  </si>
  <si>
    <t>三</t>
    <phoneticPr fontId="21" type="noConversion"/>
  </si>
  <si>
    <t>杯</t>
    <phoneticPr fontId="21" type="noConversion"/>
  </si>
  <si>
    <t>1.麵腸</t>
    <phoneticPr fontId="21" type="noConversion"/>
  </si>
  <si>
    <t>2.杏鮑菇</t>
    <phoneticPr fontId="21" type="noConversion"/>
  </si>
  <si>
    <t>3.紅蘿蔔</t>
    <phoneticPr fontId="21" type="noConversion"/>
  </si>
  <si>
    <t>4.九層塔</t>
    <phoneticPr fontId="21" type="noConversion"/>
  </si>
  <si>
    <t>貢</t>
    <phoneticPr fontId="21" type="noConversion"/>
  </si>
  <si>
    <t>丸</t>
    <phoneticPr fontId="21" type="noConversion"/>
  </si>
  <si>
    <t>1.白蘿蔔</t>
    <phoneticPr fontId="21" type="noConversion"/>
  </si>
  <si>
    <t>2.貢丸</t>
    <phoneticPr fontId="21" type="noConversion"/>
  </si>
  <si>
    <t>紅絲炒蛋</t>
    <phoneticPr fontId="21" type="noConversion"/>
  </si>
  <si>
    <t>海帶雙絲</t>
    <phoneticPr fontId="21" type="noConversion"/>
  </si>
  <si>
    <t>蘿蔔龍骨湯</t>
    <phoneticPr fontId="21" type="noConversion"/>
  </si>
  <si>
    <t>豆薯龍骨湯</t>
    <phoneticPr fontId="21" type="noConversion"/>
  </si>
  <si>
    <t>芹香豆干</t>
    <phoneticPr fontId="21" type="noConversion"/>
  </si>
  <si>
    <t>素燴鮮菇</t>
    <phoneticPr fontId="21" type="noConversion"/>
  </si>
  <si>
    <t>三杯鮑菇</t>
    <phoneticPr fontId="21" type="noConversion"/>
  </si>
  <si>
    <t>冬瓜湯</t>
    <phoneticPr fontId="21" type="noConversion"/>
  </si>
  <si>
    <t>彩椒炒豆干</t>
    <phoneticPr fontId="21" type="noConversion"/>
  </si>
  <si>
    <t>蘿蔔湯</t>
    <phoneticPr fontId="21" type="noConversion"/>
  </si>
  <si>
    <t>蜜汁豆干</t>
    <phoneticPr fontId="21" type="noConversion"/>
  </si>
  <si>
    <t>瓠瓜湯</t>
    <phoneticPr fontId="21" type="noConversion"/>
  </si>
  <si>
    <t>綜合鹽酥</t>
    <phoneticPr fontId="21" type="noConversion"/>
  </si>
  <si>
    <t>黑椒豆包</t>
    <phoneticPr fontId="21" type="noConversion"/>
  </si>
  <si>
    <t>什錦炒麵</t>
    <phoneticPr fontId="21" type="noConversion"/>
  </si>
  <si>
    <t>素肉排</t>
    <phoneticPr fontId="21" type="noConversion"/>
  </si>
  <si>
    <t xml:space="preserve">時令蔬菜    </t>
    <phoneticPr fontId="21" type="noConversion"/>
  </si>
  <si>
    <t>蘿蔔鮮菇湯</t>
    <phoneticPr fontId="21" type="noConversion"/>
  </si>
  <si>
    <t>梅乾菜燒豆腐</t>
    <phoneticPr fontId="21" type="noConversion"/>
  </si>
  <si>
    <t>糖醋豆包</t>
    <phoneticPr fontId="21" type="noConversion"/>
  </si>
  <si>
    <t>蘿蔔素丸湯</t>
    <phoneticPr fontId="21" type="noConversion"/>
  </si>
  <si>
    <t>(煮)</t>
    <phoneticPr fontId="21" type="noConversion"/>
  </si>
  <si>
    <t>海</t>
    <phoneticPr fontId="21" type="noConversion"/>
  </si>
  <si>
    <t>1.海帶絲</t>
  </si>
  <si>
    <t>帶</t>
    <phoneticPr fontId="21" type="noConversion"/>
  </si>
  <si>
    <t>2.紅蘿蔔</t>
    <phoneticPr fontId="21" type="noConversion"/>
  </si>
  <si>
    <t>雙</t>
    <phoneticPr fontId="21" type="noConversion"/>
  </si>
  <si>
    <t>3.豆干絲</t>
  </si>
  <si>
    <t>絲</t>
    <phoneticPr fontId="21" type="noConversion"/>
  </si>
  <si>
    <t>4.豆瓣醬</t>
  </si>
  <si>
    <t>(炒)</t>
    <phoneticPr fontId="21" type="noConversion"/>
  </si>
  <si>
    <t>1.海芽</t>
    <phoneticPr fontId="21" type="noConversion"/>
  </si>
  <si>
    <t>2.金針菇</t>
    <phoneticPr fontId="21" type="noConversion"/>
  </si>
  <si>
    <t>3.龍骨</t>
    <phoneticPr fontId="21" type="noConversion"/>
  </si>
  <si>
    <t>1.蘿蔔</t>
    <phoneticPr fontId="21" type="noConversion"/>
  </si>
  <si>
    <t>咖</t>
  </si>
  <si>
    <t>1.雞肉</t>
    <phoneticPr fontId="21" type="noConversion"/>
  </si>
  <si>
    <t>哩</t>
  </si>
  <si>
    <t>2.咖哩粉</t>
  </si>
  <si>
    <t>雞</t>
    <phoneticPr fontId="21" type="noConversion"/>
  </si>
  <si>
    <t>3.洋蔥</t>
    <phoneticPr fontId="21" type="noConversion"/>
  </si>
  <si>
    <t>4.紅蘿蔔</t>
    <phoneticPr fontId="21" type="noConversion"/>
  </si>
  <si>
    <t>5.馬鈴薯</t>
    <phoneticPr fontId="21" type="noConversion"/>
  </si>
  <si>
    <t>時</t>
    <phoneticPr fontId="21" type="noConversion"/>
  </si>
  <si>
    <t>紫</t>
    <phoneticPr fontId="21" type="noConversion"/>
  </si>
  <si>
    <t>1.紫菜</t>
    <phoneticPr fontId="21" type="noConversion"/>
  </si>
  <si>
    <t>麵</t>
    <phoneticPr fontId="21" type="noConversion"/>
  </si>
  <si>
    <t>燴</t>
    <phoneticPr fontId="21" type="noConversion"/>
  </si>
  <si>
    <t>龍</t>
    <phoneticPr fontId="21" type="noConversion"/>
  </si>
  <si>
    <t>骨</t>
    <phoneticPr fontId="21" type="noConversion"/>
  </si>
  <si>
    <t>2.龍骨</t>
    <phoneticPr fontId="21" type="noConversion"/>
  </si>
  <si>
    <t>蘿蔔貢丸湯</t>
    <phoneticPr fontId="21" type="noConversion"/>
  </si>
  <si>
    <t>紫菜蛋花湯</t>
    <phoneticPr fontId="21" type="noConversion"/>
  </si>
  <si>
    <t>玉米濃湯</t>
    <phoneticPr fontId="21" type="noConversion"/>
  </si>
  <si>
    <t>金針湯</t>
    <phoneticPr fontId="21" type="noConversion"/>
  </si>
  <si>
    <t>海芽針菇湯</t>
    <phoneticPr fontId="21" type="noConversion"/>
  </si>
  <si>
    <t>菇</t>
    <phoneticPr fontId="21" type="noConversion"/>
  </si>
  <si>
    <t>蠔油素麵輪</t>
    <phoneticPr fontId="21" type="noConversion"/>
  </si>
  <si>
    <t>時蔬炒什錦(素)</t>
  </si>
  <si>
    <t>紅燒素魚</t>
    <phoneticPr fontId="21" type="noConversion"/>
  </si>
  <si>
    <t>宮保素雞</t>
    <phoneticPr fontId="21" type="noConversion"/>
  </si>
  <si>
    <t>香菇麵筋</t>
    <phoneticPr fontId="21" type="noConversion"/>
  </si>
  <si>
    <t>2.雞蛋</t>
    <phoneticPr fontId="21" type="noConversion"/>
  </si>
  <si>
    <t>1毛豆</t>
    <phoneticPr fontId="21" type="noConversion"/>
  </si>
  <si>
    <t>2.豆乾丁</t>
    <phoneticPr fontId="21" type="noConversion"/>
  </si>
  <si>
    <t>3.絞肉</t>
    <phoneticPr fontId="21" type="noConversion"/>
  </si>
  <si>
    <t>絞肉</t>
    <phoneticPr fontId="21" type="noConversion"/>
  </si>
  <si>
    <t>蘿</t>
  </si>
  <si>
    <t>蔔</t>
  </si>
  <si>
    <t>玉</t>
    <phoneticPr fontId="21" type="noConversion"/>
  </si>
  <si>
    <t>白蘿蔔</t>
  </si>
  <si>
    <t>米</t>
    <phoneticPr fontId="21" type="noConversion"/>
  </si>
  <si>
    <t>日期</t>
    <phoneticPr fontId="21" type="noConversion"/>
  </si>
  <si>
    <t>竹筍湯</t>
    <phoneticPr fontId="21" type="noConversion"/>
  </si>
  <si>
    <t>鮑</t>
    <phoneticPr fontId="21" type="noConversion"/>
  </si>
  <si>
    <t>菇</t>
    <phoneticPr fontId="21" type="noConversion"/>
  </si>
  <si>
    <t>蔥油雞丁</t>
    <phoneticPr fontId="21" type="noConversion"/>
  </si>
  <si>
    <t>芙蓉滑蛋</t>
    <phoneticPr fontId="21" type="noConversion"/>
  </si>
  <si>
    <t>豆薯湯</t>
    <phoneticPr fontId="21" type="noConversion"/>
  </si>
  <si>
    <t>糙</t>
    <phoneticPr fontId="21" type="noConversion"/>
  </si>
  <si>
    <t>糙米</t>
    <phoneticPr fontId="21" type="noConversion"/>
  </si>
  <si>
    <t>蔥</t>
    <phoneticPr fontId="21" type="noConversion"/>
  </si>
  <si>
    <t>雞肉</t>
    <phoneticPr fontId="21" type="noConversion"/>
  </si>
  <si>
    <t>油</t>
    <phoneticPr fontId="21" type="noConversion"/>
  </si>
  <si>
    <t>薑片</t>
    <phoneticPr fontId="21" type="noConversion"/>
  </si>
  <si>
    <t>雞</t>
    <phoneticPr fontId="21" type="noConversion"/>
  </si>
  <si>
    <t>油蔥酥</t>
    <phoneticPr fontId="21" type="noConversion"/>
  </si>
  <si>
    <t>丁</t>
    <phoneticPr fontId="21" type="noConversion"/>
  </si>
  <si>
    <t>(燒)</t>
    <phoneticPr fontId="21" type="noConversion"/>
  </si>
  <si>
    <t>芙</t>
    <phoneticPr fontId="21" type="noConversion"/>
  </si>
  <si>
    <t>蓉</t>
    <phoneticPr fontId="21" type="noConversion"/>
  </si>
  <si>
    <t>毛豆</t>
    <phoneticPr fontId="21" type="noConversion"/>
  </si>
  <si>
    <t>滑</t>
    <phoneticPr fontId="21" type="noConversion"/>
  </si>
  <si>
    <t>附餐</t>
    <phoneticPr fontId="21" type="noConversion"/>
  </si>
  <si>
    <r>
      <t>全榖雜糧類</t>
    </r>
    <r>
      <rPr>
        <b/>
        <sz val="6"/>
        <color indexed="16"/>
        <rFont val="新細明體"/>
        <family val="1"/>
        <charset val="136"/>
      </rPr>
      <t>(份)</t>
    </r>
    <phoneticPr fontId="21" type="noConversion"/>
  </si>
  <si>
    <r>
      <t>豆魚蛋肉類</t>
    </r>
    <r>
      <rPr>
        <b/>
        <sz val="6"/>
        <color indexed="12"/>
        <rFont val="新細明體"/>
        <family val="1"/>
        <charset val="136"/>
      </rPr>
      <t>(份)</t>
    </r>
    <phoneticPr fontId="21" type="noConversion"/>
  </si>
  <si>
    <r>
      <t>蔬  菜  類</t>
    </r>
    <r>
      <rPr>
        <b/>
        <sz val="6"/>
        <color indexed="17"/>
        <rFont val="新細明體"/>
        <family val="1"/>
        <charset val="136"/>
      </rPr>
      <t>(份)</t>
    </r>
    <phoneticPr fontId="21" type="noConversion"/>
  </si>
  <si>
    <r>
      <t>油脂類</t>
    </r>
    <r>
      <rPr>
        <b/>
        <sz val="6"/>
        <color rgb="FF7030A0"/>
        <rFont val="新細明體"/>
        <family val="1"/>
        <charset val="136"/>
      </rPr>
      <t>(份)</t>
    </r>
    <phoneticPr fontId="21" type="noConversion"/>
  </si>
  <si>
    <r>
      <t>水果 類</t>
    </r>
    <r>
      <rPr>
        <b/>
        <sz val="6"/>
        <color indexed="10"/>
        <rFont val="新細明體"/>
        <family val="1"/>
        <charset val="136"/>
      </rPr>
      <t>(份)</t>
    </r>
    <phoneticPr fontId="21" type="noConversion"/>
  </si>
  <si>
    <r>
      <t>乳品類</t>
    </r>
    <r>
      <rPr>
        <b/>
        <sz val="6"/>
        <color theme="9" tint="-0.249977111117893"/>
        <rFont val="新細明體"/>
        <family val="1"/>
        <charset val="136"/>
      </rPr>
      <t>(份)</t>
    </r>
    <phoneticPr fontId="21" type="noConversion"/>
  </si>
  <si>
    <t>履歷豆漿</t>
    <phoneticPr fontId="21" type="noConversion"/>
  </si>
  <si>
    <t>水果</t>
    <phoneticPr fontId="21" type="noConversion"/>
  </si>
  <si>
    <t>TAP豆漿每人1份</t>
    <phoneticPr fontId="21" type="noConversion"/>
  </si>
  <si>
    <t>水果每人1份</t>
    <phoneticPr fontId="21" type="noConversion"/>
  </si>
  <si>
    <t>肉片白菜</t>
    <phoneticPr fontId="21" type="noConversion"/>
  </si>
  <si>
    <t>肉</t>
    <phoneticPr fontId="21" type="noConversion"/>
  </si>
  <si>
    <t>山東白菜</t>
    <phoneticPr fontId="21" type="noConversion"/>
  </si>
  <si>
    <t>片</t>
    <phoneticPr fontId="21" type="noConversion"/>
  </si>
  <si>
    <t>豆皮絲</t>
    <phoneticPr fontId="21" type="noConversion"/>
  </si>
  <si>
    <t>白</t>
    <phoneticPr fontId="21" type="noConversion"/>
  </si>
  <si>
    <t>肉片</t>
    <phoneticPr fontId="21" type="noConversion"/>
  </si>
  <si>
    <t>菜</t>
    <phoneticPr fontId="21" type="noConversion"/>
  </si>
  <si>
    <t>(炒)</t>
    <phoneticPr fontId="21" type="noConversion"/>
  </si>
  <si>
    <t xml:space="preserve"> 113學年度    第一學期  第1週學生午餐供應週期性食譜設計表</t>
    <phoneticPr fontId="21" type="noConversion"/>
  </si>
  <si>
    <t>8/30 ＜五＞</t>
    <phoneticPr fontId="21" type="noConversion"/>
  </si>
  <si>
    <t>9/2  ＜一＞</t>
    <phoneticPr fontId="21" type="noConversion"/>
  </si>
  <si>
    <t>9/3 ＜二＞</t>
    <phoneticPr fontId="21" type="noConversion"/>
  </si>
  <si>
    <t>9/4 ＜三＞</t>
    <phoneticPr fontId="21" type="noConversion"/>
  </si>
  <si>
    <t>9/5 ＜四＞</t>
    <phoneticPr fontId="21" type="noConversion"/>
  </si>
  <si>
    <t>9/6 ＜五＞</t>
    <phoneticPr fontId="21" type="noConversion"/>
  </si>
  <si>
    <t>9/9 ＜一＞</t>
    <phoneticPr fontId="21" type="noConversion"/>
  </si>
  <si>
    <t>9/10 ＜二＞</t>
    <phoneticPr fontId="21" type="noConversion"/>
  </si>
  <si>
    <t>9/11 ＜三＞</t>
    <phoneticPr fontId="21" type="noConversion"/>
  </si>
  <si>
    <t>9/12 ＜四＞</t>
    <phoneticPr fontId="21" type="noConversion"/>
  </si>
  <si>
    <t>9/13 ＜五＞</t>
    <phoneticPr fontId="21" type="noConversion"/>
  </si>
  <si>
    <t>9/16 ＜一＞</t>
    <phoneticPr fontId="21" type="noConversion"/>
  </si>
  <si>
    <t>9/17 ＜二＞</t>
    <phoneticPr fontId="21" type="noConversion"/>
  </si>
  <si>
    <t>9/18 ＜三＞</t>
    <phoneticPr fontId="21" type="noConversion"/>
  </si>
  <si>
    <t>9/19 ＜四＞</t>
    <phoneticPr fontId="21" type="noConversion"/>
  </si>
  <si>
    <t>9/20 ＜五＞</t>
    <phoneticPr fontId="21" type="noConversion"/>
  </si>
  <si>
    <t>9/23 ＜一＞</t>
    <phoneticPr fontId="21" type="noConversion"/>
  </si>
  <si>
    <t>9/24 ＜二＞</t>
    <phoneticPr fontId="21" type="noConversion"/>
  </si>
  <si>
    <t>9/25 ＜三＞</t>
    <phoneticPr fontId="21" type="noConversion"/>
  </si>
  <si>
    <t>9/26 ＜四＞</t>
    <phoneticPr fontId="21" type="noConversion"/>
  </si>
  <si>
    <t>9/27 ＜五＞</t>
    <phoneticPr fontId="21" type="noConversion"/>
  </si>
  <si>
    <t>9/30 ＜一＞</t>
    <phoneticPr fontId="21" type="noConversion"/>
  </si>
  <si>
    <t>113年8.9月營養午餐</t>
    <phoneticPr fontId="21" type="noConversion"/>
  </si>
  <si>
    <t>白米飯</t>
  </si>
  <si>
    <t xml:space="preserve">時令蔬菜            </t>
  </si>
  <si>
    <t xml:space="preserve">有機蔬菜       </t>
  </si>
  <si>
    <t>絲瓜冬粉</t>
  </si>
  <si>
    <t>蘿蔔玉米湯</t>
  </si>
  <si>
    <t xml:space="preserve"> 113學年度    第一學期  第2週學生午餐供應週期性食譜設計表</t>
    <phoneticPr fontId="21" type="noConversion"/>
  </si>
  <si>
    <t xml:space="preserve"> 113學年度    第一學期  第 3週學生午餐供應週期性食譜設計表</t>
    <phoneticPr fontId="21" type="noConversion"/>
  </si>
  <si>
    <t xml:space="preserve"> 113學年度    第一學期  第 4週學生午餐供應週期性食譜設計表</t>
    <phoneticPr fontId="21" type="noConversion"/>
  </si>
  <si>
    <t xml:space="preserve"> 113學年度    第一學期  第 5週學生午餐供應週期性食譜設計表</t>
    <phoneticPr fontId="21" type="noConversion"/>
  </si>
  <si>
    <t xml:space="preserve"> 113學年度    第一學期  第 6週學生午餐供應週期性食譜設計表</t>
    <phoneticPr fontId="21" type="noConversion"/>
  </si>
  <si>
    <t>南瓜豆腐煲</t>
    <phoneticPr fontId="21" type="noConversion"/>
  </si>
  <si>
    <t>玉米肉末</t>
    <phoneticPr fontId="21" type="noConversion"/>
  </si>
  <si>
    <t>中秋節 放假</t>
    <phoneticPr fontId="21" type="noConversion"/>
  </si>
  <si>
    <t>五彩玉米</t>
    <phoneticPr fontId="21" type="noConversion"/>
  </si>
  <si>
    <t>紅豆薏仁湯</t>
    <phoneticPr fontId="21" type="noConversion"/>
  </si>
  <si>
    <t>蔬菜涮涮鍋</t>
    <phoneticPr fontId="21" type="noConversion"/>
  </si>
  <si>
    <t>1.紅豆</t>
    <phoneticPr fontId="21" type="noConversion"/>
  </si>
  <si>
    <t>2.薏仁</t>
    <phoneticPr fontId="21" type="noConversion"/>
  </si>
  <si>
    <t>薏</t>
    <phoneticPr fontId="21" type="noConversion"/>
  </si>
  <si>
    <t>仁</t>
    <phoneticPr fontId="21" type="noConversion"/>
  </si>
  <si>
    <t>燥</t>
    <phoneticPr fontId="21" type="noConversion"/>
  </si>
  <si>
    <t>酸辣湯</t>
    <phoneticPr fontId="21" type="noConversion"/>
  </si>
  <si>
    <t>酸</t>
  </si>
  <si>
    <t>辣</t>
  </si>
  <si>
    <t>木耳</t>
    <phoneticPr fontId="21" type="noConversion"/>
  </si>
  <si>
    <t>豆腐</t>
    <phoneticPr fontId="21" type="noConversion"/>
  </si>
  <si>
    <t>烏醋</t>
    <phoneticPr fontId="21" type="noConversion"/>
  </si>
  <si>
    <t>煲</t>
    <phoneticPr fontId="21" type="noConversion"/>
  </si>
  <si>
    <t>筍</t>
  </si>
  <si>
    <t>扣</t>
    <phoneticPr fontId="21" type="noConversion"/>
  </si>
  <si>
    <t>1.筍乾</t>
    <phoneticPr fontId="21" type="noConversion"/>
  </si>
  <si>
    <t>中                  秋                  節                  放                  假</t>
    <phoneticPr fontId="21" type="noConversion"/>
  </si>
  <si>
    <t>蘑</t>
    <phoneticPr fontId="21" type="noConversion"/>
  </si>
  <si>
    <t>2.蘑菇醬</t>
    <phoneticPr fontId="21" type="noConversion"/>
  </si>
  <si>
    <t>玉米</t>
  </si>
  <si>
    <t>米肉末</t>
  </si>
  <si>
    <t>肉末</t>
    <phoneticPr fontId="21" type="noConversion"/>
  </si>
  <si>
    <t>末</t>
  </si>
  <si>
    <t>綠豆湯</t>
    <phoneticPr fontId="21" type="noConversion"/>
  </si>
  <si>
    <t>無</t>
    <phoneticPr fontId="21" type="noConversion"/>
  </si>
  <si>
    <t>無骨雞排</t>
    <phoneticPr fontId="21" type="noConversion"/>
  </si>
  <si>
    <t>南</t>
    <phoneticPr fontId="21" type="noConversion"/>
  </si>
  <si>
    <t>蝦仁</t>
    <phoneticPr fontId="21" type="noConversion"/>
  </si>
  <si>
    <t>南瓜</t>
    <phoneticPr fontId="21" type="noConversion"/>
  </si>
  <si>
    <t>青蔥</t>
    <phoneticPr fontId="21" type="noConversion"/>
  </si>
  <si>
    <t>鮮筍</t>
    <phoneticPr fontId="21" type="noConversion"/>
  </si>
  <si>
    <t>糖醋魚丁</t>
    <phoneticPr fontId="21" type="noConversion"/>
  </si>
  <si>
    <t>什錦黃瓜</t>
    <phoneticPr fontId="21" type="noConversion"/>
  </si>
  <si>
    <t>肉絲炒飯</t>
    <phoneticPr fontId="21" type="noConversion"/>
  </si>
  <si>
    <t>沙茶肉片</t>
    <phoneticPr fontId="21" type="noConversion"/>
  </si>
  <si>
    <t>紫菜蛋花湯</t>
    <phoneticPr fontId="21" type="noConversion"/>
  </si>
  <si>
    <t>時蔬花椰菜</t>
    <phoneticPr fontId="21" type="noConversion"/>
  </si>
  <si>
    <t>黑椒肉絲</t>
    <phoneticPr fontId="21" type="noConversion"/>
  </si>
  <si>
    <t>筍乾扣肉</t>
    <phoneticPr fontId="21" type="noConversion"/>
  </si>
  <si>
    <t>什錦味噌湯</t>
    <phoneticPr fontId="21" type="noConversion"/>
  </si>
  <si>
    <t>風味白菜</t>
    <phoneticPr fontId="21" type="noConversion"/>
  </si>
  <si>
    <t>糙米飯</t>
  </si>
  <si>
    <t>香</t>
    <phoneticPr fontId="21" type="noConversion"/>
  </si>
  <si>
    <t>滷</t>
    <phoneticPr fontId="21" type="noConversion"/>
  </si>
  <si>
    <t>1.香菇</t>
    <phoneticPr fontId="21" type="noConversion"/>
  </si>
  <si>
    <t>2.大黃瓜</t>
    <phoneticPr fontId="21" type="noConversion"/>
  </si>
  <si>
    <t>4.新鮮豆包</t>
    <phoneticPr fontId="21" type="noConversion"/>
  </si>
  <si>
    <t>什蔬</t>
    <phoneticPr fontId="21" type="noConversion"/>
  </si>
  <si>
    <t>味增</t>
    <phoneticPr fontId="21" type="noConversion"/>
  </si>
  <si>
    <t>3.花椰菜</t>
    <phoneticPr fontId="21" type="noConversion"/>
  </si>
  <si>
    <t>椰</t>
    <phoneticPr fontId="21" type="noConversion"/>
  </si>
  <si>
    <t>酸菜麵腸</t>
    <phoneticPr fontId="21" type="noConversion"/>
  </si>
  <si>
    <t>蘑菇豆包</t>
    <phoneticPr fontId="21" type="noConversion"/>
  </si>
  <si>
    <t>咖哩豆包</t>
    <phoneticPr fontId="21" type="noConversion"/>
  </si>
  <si>
    <t>沙茶芹菜素腰花</t>
  </si>
  <si>
    <t>香炒銀芽</t>
  </si>
  <si>
    <t>供應商:大聚便當有限公司 住址:屏東縣內埔鄉豐田村興中二巷26號 負責人:林國榮 營養師:陳婉慈 電話:08-7798900</t>
    <phoneticPr fontId="21" type="noConversion"/>
  </si>
  <si>
    <t>1.米血</t>
    <phoneticPr fontId="21" type="noConversion"/>
  </si>
  <si>
    <t>4.黑輪</t>
    <phoneticPr fontId="21" type="noConversion"/>
  </si>
  <si>
    <t>國小1~3</t>
    <phoneticPr fontId="21" type="noConversion"/>
  </si>
  <si>
    <t>國小4~6</t>
    <phoneticPr fontId="21" type="noConversion"/>
  </si>
  <si>
    <t>繁華國小</t>
    <phoneticPr fontId="21" type="noConversion"/>
  </si>
  <si>
    <t>香滷雞塊</t>
    <phoneticPr fontId="21" type="noConversion"/>
  </si>
  <si>
    <t>回鍋肉片</t>
    <phoneticPr fontId="21" type="noConversion"/>
  </si>
  <si>
    <t>冬瓜雞</t>
    <phoneticPr fontId="21" type="noConversion"/>
  </si>
  <si>
    <t>冬瓜雞肉湯</t>
    <phoneticPr fontId="21" type="noConversion"/>
  </si>
  <si>
    <t>冬瓜燜素肉</t>
    <phoneticPr fontId="21" type="noConversion"/>
  </si>
  <si>
    <t>冬瓜針菇湯</t>
    <phoneticPr fontId="21" type="noConversion"/>
  </si>
  <si>
    <t>雞塊</t>
    <phoneticPr fontId="21" type="noConversion"/>
  </si>
  <si>
    <t>回</t>
    <phoneticPr fontId="21" type="noConversion"/>
  </si>
  <si>
    <t>滷包</t>
    <phoneticPr fontId="21" type="noConversion"/>
  </si>
  <si>
    <t>塊</t>
    <phoneticPr fontId="21" type="noConversion"/>
  </si>
  <si>
    <t>5.高麗菜</t>
    <phoneticPr fontId="21" type="noConversion"/>
  </si>
  <si>
    <t>5.豆瓣醬</t>
    <phoneticPr fontId="21" type="noConversion"/>
  </si>
  <si>
    <t>冬瓜</t>
    <phoneticPr fontId="21" type="noConversion"/>
  </si>
  <si>
    <t>卷</t>
    <phoneticPr fontId="21" type="noConversion"/>
  </si>
  <si>
    <t>酥</t>
    <phoneticPr fontId="21" type="noConversion"/>
  </si>
  <si>
    <t>翅</t>
    <phoneticPr fontId="21" type="noConversion"/>
  </si>
  <si>
    <t>小卷</t>
    <phoneticPr fontId="21" type="noConversion"/>
  </si>
  <si>
    <t>古</t>
    <phoneticPr fontId="21" type="noConversion"/>
  </si>
  <si>
    <t>早</t>
    <phoneticPr fontId="21" type="noConversion"/>
  </si>
  <si>
    <t>魚丁</t>
    <phoneticPr fontId="21" type="noConversion"/>
  </si>
  <si>
    <t>沙茶</t>
    <phoneticPr fontId="21" type="noConversion"/>
  </si>
  <si>
    <t>杯子蛋糕</t>
    <phoneticPr fontId="21" type="noConversion"/>
  </si>
  <si>
    <t>子</t>
    <phoneticPr fontId="21" type="noConversion"/>
  </si>
  <si>
    <t>糕</t>
    <phoneticPr fontId="21" type="noConversion"/>
  </si>
  <si>
    <t>奶</t>
    <phoneticPr fontId="21" type="noConversion"/>
  </si>
  <si>
    <t>奶皇包</t>
    <phoneticPr fontId="21" type="noConversion"/>
  </si>
  <si>
    <t>皇</t>
    <phoneticPr fontId="21" type="noConversion"/>
  </si>
  <si>
    <t>包</t>
    <phoneticPr fontId="21" type="noConversion"/>
  </si>
  <si>
    <t>(蒸)</t>
    <phoneticPr fontId="21" type="noConversion"/>
  </si>
  <si>
    <t>古早味飯湯</t>
    <phoneticPr fontId="21" type="noConversion"/>
  </si>
  <si>
    <t>蔥燒小卷</t>
    <phoneticPr fontId="21" type="noConversion"/>
  </si>
  <si>
    <t>蘑菇雞丁</t>
    <phoneticPr fontId="21" type="noConversion"/>
  </si>
  <si>
    <t>時蔬炒冬粉</t>
    <phoneticPr fontId="21" type="noConversion"/>
  </si>
  <si>
    <t>三杯雞</t>
    <phoneticPr fontId="21" type="noConversion"/>
  </si>
  <si>
    <t>酥炸雞翅</t>
    <phoneticPr fontId="21" type="noConversion"/>
  </si>
  <si>
    <t>三杯油腐</t>
    <phoneticPr fontId="21" type="noConversion"/>
  </si>
  <si>
    <t>1.雞丁</t>
    <phoneticPr fontId="21" type="noConversion"/>
  </si>
  <si>
    <t>杯</t>
  </si>
  <si>
    <t>九層塔</t>
    <phoneticPr fontId="21" type="noConversion"/>
  </si>
  <si>
    <t>雞</t>
  </si>
  <si>
    <t>黑麻油</t>
    <phoneticPr fontId="21" type="noConversion"/>
  </si>
  <si>
    <t>炸</t>
    <phoneticPr fontId="21" type="noConversion"/>
  </si>
  <si>
    <t>蒜酥</t>
    <phoneticPr fontId="21" type="noConversion"/>
  </si>
  <si>
    <r>
      <rPr>
        <b/>
        <sz val="14"/>
        <rFont val="標楷體"/>
        <family val="4"/>
        <charset val="136"/>
      </rPr>
      <t>※本校一律使用國產豬.牛肉※</t>
    </r>
    <r>
      <rPr>
        <b/>
        <sz val="9"/>
        <color rgb="FF0070C0"/>
        <rFont val="標楷體"/>
        <family val="4"/>
        <charset val="136"/>
      </rPr>
      <t>本菜單含有蛋、奶、堅果花生芝麻甲殼、海鮮及其相關製品</t>
    </r>
    <r>
      <rPr>
        <b/>
        <sz val="9"/>
        <color rgb="FF0070C0"/>
        <rFont val="新細明體"/>
        <family val="1"/>
        <charset val="136"/>
      </rPr>
      <t>，</t>
    </r>
    <r>
      <rPr>
        <b/>
        <sz val="9"/>
        <color rgb="FF0070C0"/>
        <rFont val="標楷體"/>
        <family val="4"/>
        <charset val="136"/>
      </rPr>
      <t>不適其過敏體質者食用</t>
    </r>
    <phoneticPr fontId="21" type="noConversion"/>
  </si>
  <si>
    <t>鮮奶</t>
    <phoneticPr fontId="21" type="noConversion"/>
  </si>
  <si>
    <t>鮮奶每人1份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</si>
</sst>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_ "/>
    <numFmt numFmtId="183" formatCode="0.00_);[Red]\(0.00\)"/>
  </numFmts>
  <fonts count="11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indexed="10"/>
      <name val="標楷體"/>
      <family val="4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sz val="9"/>
      <color indexed="10"/>
      <name val="新細明體"/>
      <family val="1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b/>
      <sz val="8"/>
      <color indexed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9"/>
      <color rgb="FFFF0000"/>
      <name val="新細明體"/>
      <family val="1"/>
      <charset val="136"/>
    </font>
    <font>
      <b/>
      <sz val="9"/>
      <color rgb="FF00B0F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b/>
      <sz val="10"/>
      <color theme="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0"/>
      <color rgb="FF00B0F0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9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sz val="18"/>
      <color rgb="FFFF0000"/>
      <name val="新細明體"/>
      <family val="1"/>
      <charset val="136"/>
    </font>
    <font>
      <sz val="15"/>
      <color rgb="FFFFFFFF"/>
      <name val="Microsoft JhengHei UI"/>
      <family val="2"/>
      <charset val="136"/>
    </font>
    <font>
      <sz val="12"/>
      <name val="標楷體"/>
      <family val="4"/>
      <charset val="136"/>
    </font>
    <font>
      <b/>
      <sz val="10"/>
      <color indexed="12"/>
      <name val="新細明體"/>
      <family val="1"/>
      <charset val="136"/>
    </font>
    <font>
      <b/>
      <sz val="6"/>
      <color indexed="16"/>
      <name val="新細明體"/>
      <family val="1"/>
      <charset val="136"/>
    </font>
    <font>
      <b/>
      <sz val="6"/>
      <color indexed="12"/>
      <name val="新細明體"/>
      <family val="1"/>
      <charset val="136"/>
    </font>
    <font>
      <b/>
      <sz val="6"/>
      <color indexed="17"/>
      <name val="新細明體"/>
      <family val="1"/>
      <charset val="136"/>
    </font>
    <font>
      <b/>
      <sz val="6"/>
      <color rgb="FF7030A0"/>
      <name val="新細明體"/>
      <family val="1"/>
      <charset val="136"/>
    </font>
    <font>
      <b/>
      <sz val="6"/>
      <color indexed="10"/>
      <name val="新細明體"/>
      <family val="1"/>
      <charset val="136"/>
    </font>
    <font>
      <b/>
      <sz val="6"/>
      <color theme="9" tint="-0.249977111117893"/>
      <name val="新細明體"/>
      <family val="1"/>
      <charset val="136"/>
    </font>
    <font>
      <b/>
      <sz val="6"/>
      <color theme="1"/>
      <name val="標楷體"/>
      <family val="4"/>
      <charset val="136"/>
    </font>
    <font>
      <b/>
      <sz val="7"/>
      <color rgb="FF00B0F0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12"/>
      <color theme="1"/>
      <name val="標楷體"/>
      <family val="4"/>
      <charset val="136"/>
    </font>
    <font>
      <b/>
      <sz val="12"/>
      <color rgb="FF000080"/>
      <name val="標楷體"/>
      <family val="4"/>
      <charset val="136"/>
    </font>
    <font>
      <b/>
      <sz val="22"/>
      <color theme="5" tint="-0.249977111117893"/>
      <name val="新細明體"/>
      <family val="1"/>
      <charset val="136"/>
    </font>
    <font>
      <b/>
      <sz val="12"/>
      <color rgb="FF800000"/>
      <name val="標楷體"/>
      <family val="4"/>
      <charset val="136"/>
    </font>
    <font>
      <b/>
      <sz val="9"/>
      <color theme="8" tint="-0.249977111117893"/>
      <name val="新細明體"/>
      <family val="1"/>
      <charset val="136"/>
    </font>
    <font>
      <b/>
      <sz val="10"/>
      <color indexed="17"/>
      <name val="新細明體"/>
      <family val="1"/>
      <charset val="136"/>
    </font>
    <font>
      <b/>
      <sz val="9"/>
      <color rgb="FF0070C0"/>
      <name val="標楷體"/>
      <family val="4"/>
      <charset val="136"/>
    </font>
    <font>
      <b/>
      <sz val="9"/>
      <color rgb="FF0070C0"/>
      <name val="新細明體"/>
      <family val="1"/>
      <charset val="136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86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5" fillId="0" borderId="0"/>
    <xf numFmtId="0" fontId="1" fillId="0" borderId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636">
    <xf numFmtId="0" fontId="0" fillId="0" borderId="0" xfId="0">
      <alignment vertical="center"/>
    </xf>
    <xf numFmtId="0" fontId="20" fillId="0" borderId="0" xfId="0" applyFont="1" applyAlignment="1">
      <alignment horizontal="right" vertical="center" shrinkToFit="1"/>
    </xf>
    <xf numFmtId="0" fontId="25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29" fillId="0" borderId="10" xfId="0" applyNumberFormat="1" applyFont="1" applyBorder="1" applyAlignment="1">
      <alignment vertical="center" shrinkToFit="1"/>
    </xf>
    <xf numFmtId="0" fontId="3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29" fillId="0" borderId="0" xfId="0" applyFont="1">
      <alignment vertical="center"/>
    </xf>
    <xf numFmtId="0" fontId="28" fillId="0" borderId="10" xfId="0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top" wrapText="1"/>
    </xf>
    <xf numFmtId="49" fontId="27" fillId="0" borderId="10" xfId="0" applyNumberFormat="1" applyFont="1" applyBorder="1" applyAlignment="1">
      <alignment horizontal="left" vertical="center"/>
    </xf>
    <xf numFmtId="0" fontId="27" fillId="0" borderId="10" xfId="0" applyFont="1" applyBorder="1" applyAlignment="1">
      <alignment horizontal="center" vertical="center" shrinkToFit="1"/>
    </xf>
    <xf numFmtId="179" fontId="29" fillId="0" borderId="0" xfId="0" applyNumberFormat="1" applyFont="1">
      <alignment vertical="center"/>
    </xf>
    <xf numFmtId="14" fontId="28" fillId="0" borderId="10" xfId="0" applyNumberFormat="1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left" vertical="center" wrapText="1"/>
    </xf>
    <xf numFmtId="0" fontId="38" fillId="0" borderId="11" xfId="0" applyFont="1" applyBorder="1" applyAlignment="1">
      <alignment horizontal="center" vertical="center" shrinkToFit="1"/>
    </xf>
    <xf numFmtId="49" fontId="38" fillId="0" borderId="19" xfId="0" applyNumberFormat="1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shrinkToFit="1"/>
    </xf>
    <xf numFmtId="0" fontId="48" fillId="0" borderId="0" xfId="0" applyFont="1">
      <alignment vertical="center"/>
    </xf>
    <xf numFmtId="0" fontId="51" fillId="0" borderId="10" xfId="0" applyFont="1" applyBorder="1" applyAlignment="1">
      <alignment horizontal="center" vertical="top" wrapText="1"/>
    </xf>
    <xf numFmtId="0" fontId="23" fillId="0" borderId="25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shrinkToFit="1"/>
    </xf>
    <xf numFmtId="0" fontId="61" fillId="0" borderId="10" xfId="0" applyFont="1" applyBorder="1" applyAlignment="1">
      <alignment horizontal="center" vertical="top" wrapText="1"/>
    </xf>
    <xf numFmtId="177" fontId="52" fillId="0" borderId="10" xfId="0" applyNumberFormat="1" applyFont="1" applyBorder="1" applyAlignment="1">
      <alignment horizontal="center" vertical="center" shrinkToFit="1"/>
    </xf>
    <xf numFmtId="177" fontId="28" fillId="0" borderId="10" xfId="0" applyNumberFormat="1" applyFont="1" applyBorder="1" applyAlignment="1">
      <alignment horizontal="center" vertical="center" shrinkToFit="1"/>
    </xf>
    <xf numFmtId="0" fontId="24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25" fillId="0" borderId="0" xfId="0" applyFont="1">
      <alignment vertical="center"/>
    </xf>
    <xf numFmtId="0" fontId="6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3" fillId="0" borderId="0" xfId="0" applyFont="1">
      <alignment vertical="center"/>
    </xf>
    <xf numFmtId="0" fontId="67" fillId="0" borderId="10" xfId="0" applyFont="1" applyBorder="1" applyAlignment="1">
      <alignment vertical="center" shrinkToFit="1"/>
    </xf>
    <xf numFmtId="179" fontId="67" fillId="0" borderId="10" xfId="0" applyNumberFormat="1" applyFont="1" applyBorder="1">
      <alignment vertical="center"/>
    </xf>
    <xf numFmtId="0" fontId="67" fillId="0" borderId="10" xfId="0" applyFont="1" applyBorder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 shrinkToFit="1"/>
    </xf>
    <xf numFmtId="0" fontId="30" fillId="0" borderId="0" xfId="0" applyFont="1" applyAlignment="1">
      <alignment horizontal="left" vertical="center" shrinkToFit="1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67" fillId="0" borderId="10" xfId="0" applyFont="1" applyBorder="1" applyAlignment="1">
      <alignment horizontal="center" vertical="center" shrinkToFit="1"/>
    </xf>
    <xf numFmtId="179" fontId="67" fillId="0" borderId="10" xfId="0" applyNumberFormat="1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/>
    </xf>
    <xf numFmtId="177" fontId="67" fillId="0" borderId="10" xfId="0" applyNumberFormat="1" applyFont="1" applyBorder="1" applyAlignment="1">
      <alignment horizontal="center" vertical="center"/>
    </xf>
    <xf numFmtId="0" fontId="27" fillId="24" borderId="17" xfId="0" applyFont="1" applyFill="1" applyBorder="1" applyAlignment="1">
      <alignment horizontal="center" vertical="top" wrapText="1"/>
    </xf>
    <xf numFmtId="0" fontId="27" fillId="24" borderId="10" xfId="0" applyFont="1" applyFill="1" applyBorder="1" applyAlignment="1">
      <alignment horizontal="center" wrapText="1"/>
    </xf>
    <xf numFmtId="49" fontId="38" fillId="24" borderId="15" xfId="0" applyNumberFormat="1" applyFont="1" applyFill="1" applyBorder="1" applyAlignment="1">
      <alignment horizontal="center" vertical="center"/>
    </xf>
    <xf numFmtId="0" fontId="30" fillId="24" borderId="10" xfId="0" applyFont="1" applyFill="1" applyBorder="1" applyAlignment="1">
      <alignment horizontal="left" vertical="center" shrinkToFit="1"/>
    </xf>
    <xf numFmtId="0" fontId="30" fillId="24" borderId="10" xfId="0" applyFont="1" applyFill="1" applyBorder="1" applyAlignment="1">
      <alignment horizontal="center" vertical="center" shrinkToFit="1"/>
    </xf>
    <xf numFmtId="49" fontId="27" fillId="24" borderId="10" xfId="0" applyNumberFormat="1" applyFont="1" applyFill="1" applyBorder="1" applyAlignment="1">
      <alignment horizontal="left" vertical="center"/>
    </xf>
    <xf numFmtId="0" fontId="73" fillId="0" borderId="10" xfId="0" applyFont="1" applyBorder="1" applyAlignment="1">
      <alignment horizontal="left" wrapText="1"/>
    </xf>
    <xf numFmtId="0" fontId="73" fillId="0" borderId="10" xfId="0" applyFont="1" applyBorder="1" applyAlignment="1">
      <alignment horizontal="center" wrapText="1"/>
    </xf>
    <xf numFmtId="0" fontId="37" fillId="0" borderId="10" xfId="0" applyFont="1" applyBorder="1" applyAlignment="1">
      <alignment horizontal="center" vertical="center" wrapText="1"/>
    </xf>
    <xf numFmtId="0" fontId="51" fillId="24" borderId="10" xfId="0" applyFont="1" applyFill="1" applyBorder="1" applyAlignment="1">
      <alignment horizontal="center" vertical="top" wrapText="1"/>
    </xf>
    <xf numFmtId="0" fontId="46" fillId="24" borderId="15" xfId="0" applyFont="1" applyFill="1" applyBorder="1" applyAlignment="1">
      <alignment horizontal="center" vertical="top" wrapText="1"/>
    </xf>
    <xf numFmtId="177" fontId="52" fillId="24" borderId="10" xfId="0" applyNumberFormat="1" applyFont="1" applyFill="1" applyBorder="1" applyAlignment="1">
      <alignment horizontal="center" vertical="center" shrinkToFit="1"/>
    </xf>
    <xf numFmtId="0" fontId="30" fillId="0" borderId="10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left" vertical="top" wrapText="1"/>
    </xf>
    <xf numFmtId="49" fontId="38" fillId="0" borderId="15" xfId="0" applyNumberFormat="1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top" wrapText="1"/>
    </xf>
    <xf numFmtId="176" fontId="30" fillId="0" borderId="10" xfId="0" applyNumberFormat="1" applyFont="1" applyBorder="1" applyAlignment="1">
      <alignment horizontal="center" vertical="center" shrinkToFit="1"/>
    </xf>
    <xf numFmtId="0" fontId="38" fillId="0" borderId="15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center" vertical="top" wrapText="1"/>
    </xf>
    <xf numFmtId="0" fontId="27" fillId="0" borderId="17" xfId="0" applyFont="1" applyBorder="1" applyAlignment="1">
      <alignment horizontal="center" vertical="top" wrapText="1"/>
    </xf>
    <xf numFmtId="0" fontId="27" fillId="0" borderId="1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wrapText="1"/>
    </xf>
    <xf numFmtId="49" fontId="38" fillId="0" borderId="11" xfId="0" applyNumberFormat="1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wrapText="1"/>
    </xf>
    <xf numFmtId="49" fontId="49" fillId="0" borderId="10" xfId="0" applyNumberFormat="1" applyFont="1" applyBorder="1" applyAlignment="1">
      <alignment vertical="center" shrinkToFit="1"/>
    </xf>
    <xf numFmtId="0" fontId="50" fillId="0" borderId="10" xfId="0" applyFont="1" applyBorder="1" applyAlignment="1">
      <alignment horizontal="center" vertical="center" shrinkToFit="1"/>
    </xf>
    <xf numFmtId="176" fontId="60" fillId="0" borderId="10" xfId="0" applyNumberFormat="1" applyFont="1" applyBorder="1" applyAlignment="1">
      <alignment horizontal="center" vertical="center" shrinkToFit="1"/>
    </xf>
    <xf numFmtId="177" fontId="28" fillId="0" borderId="18" xfId="0" applyNumberFormat="1" applyFont="1" applyBorder="1" applyAlignment="1">
      <alignment horizontal="center" vertical="center" shrinkToFit="1"/>
    </xf>
    <xf numFmtId="0" fontId="37" fillId="0" borderId="10" xfId="0" applyFont="1" applyBorder="1" applyAlignment="1">
      <alignment horizontal="center" vertical="top" wrapText="1"/>
    </xf>
    <xf numFmtId="0" fontId="60" fillId="0" borderId="10" xfId="0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49" fontId="46" fillId="0" borderId="15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177" fontId="28" fillId="25" borderId="18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left" vertical="top" wrapText="1"/>
    </xf>
    <xf numFmtId="0" fontId="23" fillId="24" borderId="10" xfId="0" applyFont="1" applyFill="1" applyBorder="1" applyAlignment="1">
      <alignment horizontal="center" vertical="top" wrapText="1"/>
    </xf>
    <xf numFmtId="176" fontId="30" fillId="24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top" wrapText="1"/>
    </xf>
    <xf numFmtId="176" fontId="30" fillId="25" borderId="10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horizontal="center" vertical="center" shrinkToFit="1"/>
    </xf>
    <xf numFmtId="0" fontId="27" fillId="24" borderId="11" xfId="0" applyFont="1" applyFill="1" applyBorder="1" applyAlignment="1">
      <alignment horizontal="center" vertical="top" wrapText="1"/>
    </xf>
    <xf numFmtId="0" fontId="27" fillId="24" borderId="15" xfId="0" applyFont="1" applyFill="1" applyBorder="1" applyAlignment="1">
      <alignment horizontal="center" vertical="top" wrapText="1"/>
    </xf>
    <xf numFmtId="176" fontId="60" fillId="24" borderId="10" xfId="0" applyNumberFormat="1" applyFont="1" applyFill="1" applyBorder="1" applyAlignment="1">
      <alignment horizontal="center" vertical="center" shrinkToFit="1"/>
    </xf>
    <xf numFmtId="0" fontId="76" fillId="0" borderId="10" xfId="0" applyFont="1" applyBorder="1" applyAlignment="1">
      <alignment horizontal="center" vertical="center" shrinkToFit="1"/>
    </xf>
    <xf numFmtId="179" fontId="76" fillId="0" borderId="10" xfId="0" applyNumberFormat="1" applyFont="1" applyBorder="1" applyAlignment="1">
      <alignment horizontal="center" vertical="center"/>
    </xf>
    <xf numFmtId="0" fontId="76" fillId="0" borderId="10" xfId="0" applyFont="1" applyBorder="1" applyAlignment="1">
      <alignment horizontal="center" vertical="center"/>
    </xf>
    <xf numFmtId="0" fontId="29" fillId="24" borderId="10" xfId="0" applyFont="1" applyFill="1" applyBorder="1" applyAlignment="1">
      <alignment horizontal="left" vertical="top" wrapText="1"/>
    </xf>
    <xf numFmtId="177" fontId="28" fillId="24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left" vertical="center" wrapText="1"/>
    </xf>
    <xf numFmtId="49" fontId="38" fillId="24" borderId="17" xfId="0" applyNumberFormat="1" applyFont="1" applyFill="1" applyBorder="1" applyAlignment="1">
      <alignment horizontal="center" vertical="center"/>
    </xf>
    <xf numFmtId="0" fontId="74" fillId="0" borderId="15" xfId="0" applyFont="1" applyBorder="1" applyAlignment="1">
      <alignment horizontal="center" vertical="center" wrapText="1"/>
    </xf>
    <xf numFmtId="0" fontId="37" fillId="24" borderId="10" xfId="0" applyFont="1" applyFill="1" applyBorder="1" applyAlignment="1">
      <alignment horizontal="center" vertical="top" wrapText="1"/>
    </xf>
    <xf numFmtId="0" fontId="43" fillId="24" borderId="10" xfId="0" applyFont="1" applyFill="1" applyBorder="1" applyAlignment="1">
      <alignment horizontal="center" vertical="top" wrapText="1"/>
    </xf>
    <xf numFmtId="0" fontId="74" fillId="0" borderId="15" xfId="0" applyFont="1" applyBorder="1" applyAlignment="1">
      <alignment horizontal="center" vertical="top" wrapText="1"/>
    </xf>
    <xf numFmtId="177" fontId="28" fillId="25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>
      <alignment vertical="center"/>
    </xf>
    <xf numFmtId="176" fontId="27" fillId="24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left" vertical="center"/>
    </xf>
    <xf numFmtId="177" fontId="30" fillId="0" borderId="10" xfId="0" applyNumberFormat="1" applyFont="1" applyBorder="1" applyAlignment="1">
      <alignment horizontal="center" vertical="center" shrinkToFit="1"/>
    </xf>
    <xf numFmtId="176" fontId="40" fillId="0" borderId="10" xfId="0" applyNumberFormat="1" applyFont="1" applyBorder="1" applyAlignment="1">
      <alignment horizontal="center" vertical="center" shrinkToFit="1"/>
    </xf>
    <xf numFmtId="0" fontId="41" fillId="0" borderId="10" xfId="0" applyFont="1" applyBorder="1" applyAlignment="1">
      <alignment horizontal="left" wrapText="1"/>
    </xf>
    <xf numFmtId="0" fontId="66" fillId="0" borderId="10" xfId="0" applyFont="1" applyBorder="1" applyAlignment="1">
      <alignment horizontal="center" wrapText="1"/>
    </xf>
    <xf numFmtId="0" fontId="66" fillId="0" borderId="10" xfId="0" applyFont="1" applyBorder="1" applyAlignment="1">
      <alignment horizontal="center" vertical="center" shrinkToFit="1"/>
    </xf>
    <xf numFmtId="0" fontId="77" fillId="0" borderId="10" xfId="0" applyFont="1" applyBorder="1" applyAlignment="1">
      <alignment horizontal="center" vertical="center" shrinkToFit="1"/>
    </xf>
    <xf numFmtId="49" fontId="29" fillId="0" borderId="10" xfId="0" applyNumberFormat="1" applyFont="1" applyBorder="1">
      <alignment vertical="center"/>
    </xf>
    <xf numFmtId="0" fontId="29" fillId="0" borderId="10" xfId="0" applyFont="1" applyBorder="1" applyAlignment="1">
      <alignment horizontal="center" vertical="center" shrinkToFit="1"/>
    </xf>
    <xf numFmtId="0" fontId="66" fillId="0" borderId="10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shrinkToFit="1"/>
    </xf>
    <xf numFmtId="49" fontId="38" fillId="24" borderId="19" xfId="0" applyNumberFormat="1" applyFont="1" applyFill="1" applyBorder="1" applyAlignment="1">
      <alignment horizontal="center" vertical="center"/>
    </xf>
    <xf numFmtId="0" fontId="29" fillId="0" borderId="19" xfId="0" applyFont="1" applyBorder="1" applyAlignment="1">
      <alignment vertical="top" wrapText="1"/>
    </xf>
    <xf numFmtId="0" fontId="28" fillId="24" borderId="13" xfId="0" applyFont="1" applyFill="1" applyBorder="1" applyAlignment="1">
      <alignment horizontal="center" vertical="center" shrinkToFit="1"/>
    </xf>
    <xf numFmtId="0" fontId="38" fillId="0" borderId="10" xfId="0" applyFont="1" applyBorder="1" applyAlignment="1">
      <alignment horizontal="center" wrapText="1"/>
    </xf>
    <xf numFmtId="0" fontId="71" fillId="0" borderId="10" xfId="0" applyFont="1" applyBorder="1" applyAlignment="1">
      <alignment horizontal="center" vertical="center" shrinkToFit="1"/>
    </xf>
    <xf numFmtId="177" fontId="27" fillId="0" borderId="10" xfId="0" applyNumberFormat="1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wrapText="1"/>
    </xf>
    <xf numFmtId="176" fontId="30" fillId="0" borderId="16" xfId="0" applyNumberFormat="1" applyFont="1" applyBorder="1" applyAlignment="1">
      <alignment horizontal="center" vertical="center" shrinkToFit="1"/>
    </xf>
    <xf numFmtId="177" fontId="30" fillId="0" borderId="11" xfId="0" applyNumberFormat="1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center" wrapText="1"/>
    </xf>
    <xf numFmtId="0" fontId="27" fillId="0" borderId="11" xfId="0" applyFont="1" applyBorder="1">
      <alignment vertical="center"/>
    </xf>
    <xf numFmtId="0" fontId="27" fillId="24" borderId="16" xfId="0" applyFont="1" applyFill="1" applyBorder="1" applyAlignment="1">
      <alignment horizontal="center" vertical="top" wrapText="1"/>
    </xf>
    <xf numFmtId="177" fontId="28" fillId="24" borderId="18" xfId="0" applyNumberFormat="1" applyFont="1" applyFill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wrapText="1"/>
    </xf>
    <xf numFmtId="0" fontId="27" fillId="0" borderId="13" xfId="0" applyFont="1" applyBorder="1" applyAlignment="1">
      <alignment horizontal="center" vertical="top" wrapText="1"/>
    </xf>
    <xf numFmtId="176" fontId="40" fillId="0" borderId="11" xfId="0" applyNumberFormat="1" applyFont="1" applyBorder="1" applyAlignment="1">
      <alignment horizontal="center" vertical="center" shrinkToFit="1"/>
    </xf>
    <xf numFmtId="0" fontId="37" fillId="0" borderId="16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center" wrapText="1"/>
    </xf>
    <xf numFmtId="0" fontId="27" fillId="24" borderId="11" xfId="0" applyFont="1" applyFill="1" applyBorder="1" applyAlignment="1">
      <alignment horizontal="center" vertical="center" wrapText="1"/>
    </xf>
    <xf numFmtId="49" fontId="38" fillId="0" borderId="17" xfId="0" applyNumberFormat="1" applyFont="1" applyBorder="1" applyAlignment="1">
      <alignment horizontal="center" vertical="center"/>
    </xf>
    <xf numFmtId="0" fontId="37" fillId="24" borderId="16" xfId="0" applyFont="1" applyFill="1" applyBorder="1" applyAlignment="1">
      <alignment horizontal="center" vertical="top" wrapText="1"/>
    </xf>
    <xf numFmtId="0" fontId="27" fillId="24" borderId="16" xfId="0" applyFont="1" applyFill="1" applyBorder="1" applyAlignment="1">
      <alignment horizontal="center" vertical="center" wrapText="1"/>
    </xf>
    <xf numFmtId="176" fontId="60" fillId="0" borderId="16" xfId="0" applyNumberFormat="1" applyFont="1" applyBorder="1" applyAlignment="1">
      <alignment horizontal="center" vertical="center" shrinkToFit="1"/>
    </xf>
    <xf numFmtId="0" fontId="30" fillId="0" borderId="19" xfId="0" applyFont="1" applyBorder="1" applyAlignment="1">
      <alignment horizontal="center" vertical="center" shrinkToFit="1"/>
    </xf>
    <xf numFmtId="0" fontId="29" fillId="24" borderId="11" xfId="0" applyFont="1" applyFill="1" applyBorder="1" applyAlignment="1">
      <alignment horizontal="center" vertical="center" shrinkToFit="1"/>
    </xf>
    <xf numFmtId="49" fontId="46" fillId="24" borderId="15" xfId="0" applyNumberFormat="1" applyFont="1" applyFill="1" applyBorder="1" applyAlignment="1">
      <alignment horizontal="center" vertical="top"/>
    </xf>
    <xf numFmtId="176" fontId="30" fillId="24" borderId="11" xfId="0" applyNumberFormat="1" applyFont="1" applyFill="1" applyBorder="1" applyAlignment="1">
      <alignment horizontal="center" vertical="center" shrinkToFit="1"/>
    </xf>
    <xf numFmtId="0" fontId="45" fillId="24" borderId="10" xfId="0" applyFont="1" applyFill="1" applyBorder="1" applyAlignment="1">
      <alignment horizontal="left" vertical="top" wrapText="1"/>
    </xf>
    <xf numFmtId="0" fontId="81" fillId="24" borderId="16" xfId="0" applyFont="1" applyFill="1" applyBorder="1" applyAlignment="1">
      <alignment horizontal="center" vertical="center" shrinkToFit="1"/>
    </xf>
    <xf numFmtId="176" fontId="30" fillId="0" borderId="11" xfId="0" applyNumberFormat="1" applyFont="1" applyBorder="1" applyAlignment="1">
      <alignment horizontal="center" vertical="center" shrinkToFit="1"/>
    </xf>
    <xf numFmtId="0" fontId="27" fillId="24" borderId="11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vertical="top" wrapText="1"/>
    </xf>
    <xf numFmtId="0" fontId="27" fillId="24" borderId="10" xfId="0" applyFont="1" applyFill="1" applyBorder="1" applyAlignment="1">
      <alignment wrapText="1"/>
    </xf>
    <xf numFmtId="0" fontId="45" fillId="24" borderId="16" xfId="0" applyFont="1" applyFill="1" applyBorder="1" applyAlignment="1">
      <alignment horizontal="center" wrapText="1"/>
    </xf>
    <xf numFmtId="0" fontId="27" fillId="24" borderId="18" xfId="0" applyFont="1" applyFill="1" applyBorder="1" applyAlignment="1">
      <alignment horizontal="center" vertical="center" wrapText="1"/>
    </xf>
    <xf numFmtId="0" fontId="27" fillId="24" borderId="21" xfId="0" applyFont="1" applyFill="1" applyBorder="1" applyAlignment="1">
      <alignment horizontal="center" vertical="top" wrapText="1"/>
    </xf>
    <xf numFmtId="0" fontId="66" fillId="0" borderId="11" xfId="0" applyFont="1" applyBorder="1" applyAlignment="1">
      <alignment horizontal="center" wrapText="1"/>
    </xf>
    <xf numFmtId="0" fontId="38" fillId="0" borderId="11" xfId="0" applyFont="1" applyBorder="1" applyAlignment="1">
      <alignment horizontal="center" wrapText="1"/>
    </xf>
    <xf numFmtId="0" fontId="43" fillId="0" borderId="16" xfId="0" applyFont="1" applyBorder="1" applyAlignment="1">
      <alignment horizontal="center" vertical="top" wrapText="1"/>
    </xf>
    <xf numFmtId="0" fontId="43" fillId="0" borderId="10" xfId="0" applyFont="1" applyBorder="1" applyAlignment="1">
      <alignment horizontal="center" vertical="top" wrapText="1"/>
    </xf>
    <xf numFmtId="176" fontId="30" fillId="0" borderId="19" xfId="0" applyNumberFormat="1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center" shrinkToFit="1"/>
    </xf>
    <xf numFmtId="0" fontId="82" fillId="0" borderId="0" xfId="0" applyFont="1" applyAlignment="1">
      <alignment horizontal="center" vertical="center"/>
    </xf>
    <xf numFmtId="0" fontId="27" fillId="24" borderId="20" xfId="0" applyFont="1" applyFill="1" applyBorder="1" applyAlignment="1">
      <alignment horizontal="center" vertical="top" wrapText="1"/>
    </xf>
    <xf numFmtId="0" fontId="27" fillId="24" borderId="10" xfId="0" applyFont="1" applyFill="1" applyBorder="1" applyAlignment="1">
      <alignment horizontal="left" shrinkToFit="1"/>
    </xf>
    <xf numFmtId="177" fontId="27" fillId="24" borderId="10" xfId="0" applyNumberFormat="1" applyFont="1" applyFill="1" applyBorder="1" applyAlignment="1">
      <alignment horizontal="center" shrinkToFit="1"/>
    </xf>
    <xf numFmtId="0" fontId="79" fillId="24" borderId="15" xfId="0" applyFont="1" applyFill="1" applyBorder="1" applyAlignment="1">
      <alignment horizontal="center" vertical="center" wrapText="1"/>
    </xf>
    <xf numFmtId="0" fontId="27" fillId="24" borderId="11" xfId="0" applyFont="1" applyFill="1" applyBorder="1" applyAlignment="1">
      <alignment horizontal="left" vertical="top" wrapText="1"/>
    </xf>
    <xf numFmtId="0" fontId="27" fillId="24" borderId="10" xfId="0" applyFont="1" applyFill="1" applyBorder="1" applyAlignment="1">
      <alignment horizontal="center" vertical="center" shrinkToFit="1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left" wrapText="1"/>
    </xf>
    <xf numFmtId="0" fontId="27" fillId="24" borderId="11" xfId="0" applyFont="1" applyFill="1" applyBorder="1" applyAlignment="1">
      <alignment horizontal="center" wrapText="1"/>
    </xf>
    <xf numFmtId="49" fontId="27" fillId="24" borderId="10" xfId="0" applyNumberFormat="1" applyFont="1" applyFill="1" applyBorder="1" applyAlignment="1">
      <alignment vertical="center" shrinkToFit="1"/>
    </xf>
    <xf numFmtId="0" fontId="84" fillId="0" borderId="10" xfId="0" applyFont="1" applyBorder="1" applyAlignment="1">
      <alignment horizontal="center" vertical="top" wrapText="1"/>
    </xf>
    <xf numFmtId="49" fontId="27" fillId="24" borderId="11" xfId="0" applyNumberFormat="1" applyFont="1" applyFill="1" applyBorder="1" applyAlignment="1">
      <alignment horizontal="left" vertical="center"/>
    </xf>
    <xf numFmtId="176" fontId="83" fillId="24" borderId="11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/>
    </xf>
    <xf numFmtId="0" fontId="29" fillId="24" borderId="15" xfId="0" applyFont="1" applyFill="1" applyBorder="1" applyAlignment="1">
      <alignment vertical="top" wrapText="1"/>
    </xf>
    <xf numFmtId="49" fontId="86" fillId="0" borderId="10" xfId="0" applyNumberFormat="1" applyFont="1" applyBorder="1" applyAlignment="1">
      <alignment horizontal="left" vertical="center"/>
    </xf>
    <xf numFmtId="0" fontId="37" fillId="24" borderId="10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42" fillId="24" borderId="10" xfId="0" applyFont="1" applyFill="1" applyBorder="1" applyAlignment="1">
      <alignment horizontal="center" vertical="top" wrapText="1"/>
    </xf>
    <xf numFmtId="49" fontId="27" fillId="24" borderId="22" xfId="0" applyNumberFormat="1" applyFont="1" applyFill="1" applyBorder="1" applyAlignment="1">
      <alignment horizontal="center" vertical="center"/>
    </xf>
    <xf numFmtId="0" fontId="27" fillId="24" borderId="19" xfId="0" applyFont="1" applyFill="1" applyBorder="1" applyAlignment="1">
      <alignment horizontal="center" vertical="top" wrapText="1"/>
    </xf>
    <xf numFmtId="0" fontId="87" fillId="24" borderId="29" xfId="0" applyFont="1" applyFill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shrinkToFit="1"/>
    </xf>
    <xf numFmtId="0" fontId="28" fillId="24" borderId="18" xfId="0" applyFont="1" applyFill="1" applyBorder="1" applyAlignment="1">
      <alignment horizontal="center" vertical="center" shrinkToFit="1"/>
    </xf>
    <xf numFmtId="0" fontId="60" fillId="24" borderId="10" xfId="0" applyFont="1" applyFill="1" applyBorder="1" applyAlignment="1">
      <alignment horizontal="center" vertical="center" shrinkToFit="1"/>
    </xf>
    <xf numFmtId="176" fontId="30" fillId="24" borderId="17" xfId="0" applyNumberFormat="1" applyFont="1" applyFill="1" applyBorder="1" applyAlignment="1">
      <alignment horizontal="center" vertical="center" shrinkToFit="1"/>
    </xf>
    <xf numFmtId="0" fontId="74" fillId="24" borderId="15" xfId="0" applyFont="1" applyFill="1" applyBorder="1" applyAlignment="1">
      <alignment horizontal="center" vertical="top" wrapText="1"/>
    </xf>
    <xf numFmtId="0" fontId="27" fillId="24" borderId="18" xfId="0" applyFont="1" applyFill="1" applyBorder="1" applyAlignment="1">
      <alignment horizontal="center" vertical="top" wrapText="1"/>
    </xf>
    <xf numFmtId="49" fontId="46" fillId="24" borderId="15" xfId="0" applyNumberFormat="1" applyFont="1" applyFill="1" applyBorder="1" applyAlignment="1">
      <alignment horizontal="center" vertical="center"/>
    </xf>
    <xf numFmtId="0" fontId="74" fillId="24" borderId="15" xfId="0" applyFont="1" applyFill="1" applyBorder="1" applyAlignment="1">
      <alignment horizontal="center" vertical="center" wrapText="1"/>
    </xf>
    <xf numFmtId="0" fontId="27" fillId="24" borderId="11" xfId="0" applyFont="1" applyFill="1" applyBorder="1">
      <alignment vertical="center"/>
    </xf>
    <xf numFmtId="0" fontId="29" fillId="24" borderId="11" xfId="0" applyFont="1" applyFill="1" applyBorder="1" applyAlignment="1">
      <alignment vertical="top" wrapText="1"/>
    </xf>
    <xf numFmtId="0" fontId="27" fillId="24" borderId="17" xfId="0" applyFont="1" applyFill="1" applyBorder="1" applyAlignment="1">
      <alignment horizontal="left" vertical="top" wrapText="1"/>
    </xf>
    <xf numFmtId="0" fontId="42" fillId="24" borderId="11" xfId="0" applyFont="1" applyFill="1" applyBorder="1" applyAlignment="1">
      <alignment horizontal="center" vertical="top" wrapText="1"/>
    </xf>
    <xf numFmtId="49" fontId="27" fillId="24" borderId="15" xfId="0" applyNumberFormat="1" applyFont="1" applyFill="1" applyBorder="1" applyAlignment="1">
      <alignment horizontal="center" vertical="center"/>
    </xf>
    <xf numFmtId="49" fontId="38" fillId="24" borderId="21" xfId="0" applyNumberFormat="1" applyFont="1" applyFill="1" applyBorder="1" applyAlignment="1">
      <alignment horizontal="center" vertical="center"/>
    </xf>
    <xf numFmtId="181" fontId="44" fillId="24" borderId="11" xfId="0" applyNumberFormat="1" applyFont="1" applyFill="1" applyBorder="1" applyAlignment="1">
      <alignment horizontal="center" vertical="center" shrinkToFit="1"/>
    </xf>
    <xf numFmtId="0" fontId="37" fillId="24" borderId="17" xfId="0" applyFont="1" applyFill="1" applyBorder="1" applyAlignment="1">
      <alignment horizontal="center" vertical="top" shrinkToFit="1"/>
    </xf>
    <xf numFmtId="181" fontId="83" fillId="24" borderId="11" xfId="0" applyNumberFormat="1" applyFont="1" applyFill="1" applyBorder="1" applyAlignment="1">
      <alignment horizontal="center" vertical="center" shrinkToFit="1"/>
    </xf>
    <xf numFmtId="0" fontId="23" fillId="24" borderId="10" xfId="0" applyFont="1" applyFill="1" applyBorder="1" applyAlignment="1">
      <alignment horizontal="left" vertical="top" wrapText="1"/>
    </xf>
    <xf numFmtId="0" fontId="64" fillId="24" borderId="10" xfId="0" applyFont="1" applyFill="1" applyBorder="1" applyAlignment="1">
      <alignment horizontal="center" vertical="center" wrapText="1"/>
    </xf>
    <xf numFmtId="176" fontId="37" fillId="24" borderId="10" xfId="0" applyNumberFormat="1" applyFont="1" applyFill="1" applyBorder="1" applyAlignment="1">
      <alignment horizontal="center" vertical="center" shrinkToFit="1"/>
    </xf>
    <xf numFmtId="0" fontId="27" fillId="24" borderId="17" xfId="0" applyFont="1" applyFill="1" applyBorder="1" applyAlignment="1">
      <alignment horizontal="center" vertical="center"/>
    </xf>
    <xf numFmtId="0" fontId="27" fillId="24" borderId="15" xfId="0" applyFont="1" applyFill="1" applyBorder="1" applyAlignment="1">
      <alignment horizontal="left" vertical="top" wrapText="1"/>
    </xf>
    <xf numFmtId="0" fontId="17" fillId="24" borderId="17" xfId="0" applyFont="1" applyFill="1" applyBorder="1" applyAlignment="1">
      <alignment horizontal="center" vertical="top" wrapText="1"/>
    </xf>
    <xf numFmtId="0" fontId="24" fillId="24" borderId="10" xfId="0" applyFont="1" applyFill="1" applyBorder="1" applyAlignment="1">
      <alignment horizontal="center" vertical="center" wrapText="1"/>
    </xf>
    <xf numFmtId="49" fontId="38" fillId="24" borderId="11" xfId="0" applyNumberFormat="1" applyFont="1" applyFill="1" applyBorder="1" applyAlignment="1">
      <alignment horizontal="center" vertical="center"/>
    </xf>
    <xf numFmtId="0" fontId="26" fillId="24" borderId="11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left" vertical="top" wrapText="1"/>
    </xf>
    <xf numFmtId="0" fontId="27" fillId="24" borderId="10" xfId="0" applyFont="1" applyFill="1" applyBorder="1" applyAlignment="1">
      <alignment horizontal="center" shrinkToFit="1"/>
    </xf>
    <xf numFmtId="0" fontId="37" fillId="24" borderId="11" xfId="0" applyFont="1" applyFill="1" applyBorder="1" applyAlignment="1">
      <alignment horizontal="center" vertical="center" wrapText="1"/>
    </xf>
    <xf numFmtId="0" fontId="27" fillId="24" borderId="16" xfId="0" applyFont="1" applyFill="1" applyBorder="1" applyAlignment="1">
      <alignment horizontal="center" wrapText="1"/>
    </xf>
    <xf numFmtId="177" fontId="28" fillId="24" borderId="11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top" shrinkToFit="1"/>
    </xf>
    <xf numFmtId="49" fontId="55" fillId="24" borderId="15" xfId="0" applyNumberFormat="1" applyFont="1" applyFill="1" applyBorder="1" applyAlignment="1">
      <alignment horizontal="center" vertical="center"/>
    </xf>
    <xf numFmtId="176" fontId="60" fillId="24" borderId="16" xfId="0" applyNumberFormat="1" applyFont="1" applyFill="1" applyBorder="1" applyAlignment="1">
      <alignment horizontal="center" vertical="center" shrinkToFit="1"/>
    </xf>
    <xf numFmtId="49" fontId="23" fillId="24" borderId="11" xfId="0" applyNumberFormat="1" applyFont="1" applyFill="1" applyBorder="1" applyAlignment="1">
      <alignment horizontal="left" vertical="center"/>
    </xf>
    <xf numFmtId="0" fontId="44" fillId="24" borderId="15" xfId="0" applyFont="1" applyFill="1" applyBorder="1" applyAlignment="1">
      <alignment horizontal="center" vertical="top" wrapText="1"/>
    </xf>
    <xf numFmtId="0" fontId="27" fillId="24" borderId="10" xfId="0" quotePrefix="1" applyFont="1" applyFill="1" applyBorder="1" applyAlignment="1">
      <alignment horizontal="center" vertical="center"/>
    </xf>
    <xf numFmtId="49" fontId="38" fillId="0" borderId="0" xfId="0" applyNumberFormat="1" applyFont="1" applyAlignment="1">
      <alignment horizontal="center" vertical="center"/>
    </xf>
    <xf numFmtId="0" fontId="27" fillId="24" borderId="16" xfId="0" applyFont="1" applyFill="1" applyBorder="1" applyAlignment="1">
      <alignment horizontal="left" vertical="center" wrapText="1"/>
    </xf>
    <xf numFmtId="49" fontId="27" fillId="24" borderId="16" xfId="0" applyNumberFormat="1" applyFont="1" applyFill="1" applyBorder="1" applyAlignment="1">
      <alignment horizontal="left" vertical="center"/>
    </xf>
    <xf numFmtId="49" fontId="37" fillId="24" borderId="16" xfId="0" applyNumberFormat="1" applyFont="1" applyFill="1" applyBorder="1" applyAlignment="1">
      <alignment horizontal="left" vertical="center"/>
    </xf>
    <xf numFmtId="177" fontId="30" fillId="0" borderId="18" xfId="0" applyNumberFormat="1" applyFont="1" applyBorder="1" applyAlignment="1">
      <alignment horizontal="center" vertical="center" shrinkToFit="1"/>
    </xf>
    <xf numFmtId="0" fontId="45" fillId="24" borderId="13" xfId="0" applyFont="1" applyFill="1" applyBorder="1" applyAlignment="1">
      <alignment horizontal="left" vertical="top" wrapText="1"/>
    </xf>
    <xf numFmtId="0" fontId="27" fillId="0" borderId="16" xfId="0" applyFont="1" applyBorder="1" applyAlignment="1">
      <alignment horizontal="left" vertical="center" wrapText="1"/>
    </xf>
    <xf numFmtId="0" fontId="27" fillId="26" borderId="10" xfId="0" applyFont="1" applyFill="1" applyBorder="1" applyAlignment="1">
      <alignment horizontal="left" vertical="top" wrapText="1"/>
    </xf>
    <xf numFmtId="0" fontId="27" fillId="0" borderId="20" xfId="0" applyFont="1" applyBorder="1" applyAlignment="1">
      <alignment horizontal="center" vertical="center" wrapText="1"/>
    </xf>
    <xf numFmtId="180" fontId="27" fillId="24" borderId="11" xfId="0" applyNumberFormat="1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46" fillId="24" borderId="15" xfId="0" applyFont="1" applyFill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73" fillId="0" borderId="10" xfId="0" applyFont="1" applyBorder="1" applyAlignment="1">
      <alignment horizontal="left" vertical="center" wrapText="1"/>
    </xf>
    <xf numFmtId="0" fontId="73" fillId="0" borderId="10" xfId="0" applyFont="1" applyBorder="1" applyAlignment="1">
      <alignment horizontal="center" vertical="center" wrapText="1"/>
    </xf>
    <xf numFmtId="0" fontId="74" fillId="24" borderId="11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horizontal="left" wrapText="1"/>
    </xf>
    <xf numFmtId="0" fontId="66" fillId="0" borderId="11" xfId="0" applyFont="1" applyBorder="1" applyAlignment="1">
      <alignment horizontal="center" vertical="center" shrinkToFit="1"/>
    </xf>
    <xf numFmtId="14" fontId="28" fillId="24" borderId="10" xfId="0" applyNumberFormat="1" applyFont="1" applyFill="1" applyBorder="1" applyAlignment="1">
      <alignment horizontal="center" vertical="center" shrinkToFit="1"/>
    </xf>
    <xf numFmtId="0" fontId="27" fillId="24" borderId="11" xfId="0" applyFont="1" applyFill="1" applyBorder="1" applyAlignment="1">
      <alignment horizontal="center" vertical="center" shrinkToFit="1"/>
    </xf>
    <xf numFmtId="0" fontId="30" fillId="24" borderId="11" xfId="0" applyFont="1" applyFill="1" applyBorder="1" applyAlignment="1">
      <alignment horizontal="center" vertical="center" shrinkToFit="1"/>
    </xf>
    <xf numFmtId="177" fontId="28" fillId="25" borderId="11" xfId="0" applyNumberFormat="1" applyFont="1" applyFill="1" applyBorder="1" applyAlignment="1">
      <alignment horizontal="center" vertical="center" shrinkToFit="1"/>
    </xf>
    <xf numFmtId="176" fontId="30" fillId="25" borderId="11" xfId="0" applyNumberFormat="1" applyFont="1" applyFill="1" applyBorder="1" applyAlignment="1">
      <alignment horizontal="center" vertical="center" shrinkToFit="1"/>
    </xf>
    <xf numFmtId="0" fontId="74" fillId="24" borderId="11" xfId="0" applyFont="1" applyFill="1" applyBorder="1" applyAlignment="1">
      <alignment horizontal="center" vertical="top" wrapText="1"/>
    </xf>
    <xf numFmtId="49" fontId="38" fillId="24" borderId="18" xfId="0" applyNumberFormat="1" applyFont="1" applyFill="1" applyBorder="1" applyAlignment="1">
      <alignment horizontal="center" vertical="center"/>
    </xf>
    <xf numFmtId="0" fontId="74" fillId="0" borderId="11" xfId="0" applyFont="1" applyBorder="1" applyAlignment="1">
      <alignment horizontal="center" vertical="center" wrapText="1"/>
    </xf>
    <xf numFmtId="0" fontId="46" fillId="24" borderId="11" xfId="0" applyFont="1" applyFill="1" applyBorder="1" applyAlignment="1">
      <alignment horizontal="center" vertical="top" wrapText="1"/>
    </xf>
    <xf numFmtId="49" fontId="38" fillId="24" borderId="29" xfId="0" applyNumberFormat="1" applyFont="1" applyFill="1" applyBorder="1" applyAlignment="1">
      <alignment horizontal="center" vertical="center"/>
    </xf>
    <xf numFmtId="0" fontId="67" fillId="0" borderId="11" xfId="0" applyFont="1" applyBorder="1">
      <alignment vertical="center"/>
    </xf>
    <xf numFmtId="0" fontId="76" fillId="0" borderId="11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177" fontId="67" fillId="0" borderId="11" xfId="0" applyNumberFormat="1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7" fillId="0" borderId="0" xfId="0" applyFont="1">
      <alignment vertical="center"/>
    </xf>
    <xf numFmtId="0" fontId="76" fillId="0" borderId="0" xfId="0" applyFont="1" applyAlignment="1">
      <alignment horizontal="center" vertical="center"/>
    </xf>
    <xf numFmtId="177" fontId="76" fillId="0" borderId="0" xfId="0" applyNumberFormat="1" applyFont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177" fontId="67" fillId="0" borderId="0" xfId="0" applyNumberFormat="1" applyFont="1" applyAlignment="1">
      <alignment horizontal="center" vertical="center"/>
    </xf>
    <xf numFmtId="0" fontId="0" fillId="0" borderId="17" xfId="0" applyBorder="1">
      <alignment vertical="center"/>
    </xf>
    <xf numFmtId="0" fontId="67" fillId="0" borderId="11" xfId="0" applyFont="1" applyBorder="1" applyAlignment="1">
      <alignment vertical="center" shrinkToFit="1"/>
    </xf>
    <xf numFmtId="179" fontId="67" fillId="0" borderId="11" xfId="0" applyNumberFormat="1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0" fontId="27" fillId="24" borderId="13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177" fontId="27" fillId="24" borderId="16" xfId="0" applyNumberFormat="1" applyFont="1" applyFill="1" applyBorder="1" applyAlignment="1">
      <alignment horizontal="center" vertical="center" wrapText="1"/>
    </xf>
    <xf numFmtId="0" fontId="51" fillId="24" borderId="10" xfId="0" applyFont="1" applyFill="1" applyBorder="1" applyAlignment="1">
      <alignment horizontal="center" vertical="center" wrapText="1"/>
    </xf>
    <xf numFmtId="177" fontId="52" fillId="24" borderId="11" xfId="0" applyNumberFormat="1" applyFont="1" applyFill="1" applyBorder="1" applyAlignment="1">
      <alignment horizontal="center" vertical="center" shrinkToFit="1"/>
    </xf>
    <xf numFmtId="0" fontId="29" fillId="25" borderId="11" xfId="0" applyFont="1" applyFill="1" applyBorder="1" applyAlignment="1">
      <alignment horizontal="center" vertical="center" shrinkToFit="1"/>
    </xf>
    <xf numFmtId="0" fontId="92" fillId="0" borderId="10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center" shrinkToFit="1"/>
    </xf>
    <xf numFmtId="176" fontId="60" fillId="24" borderId="11" xfId="0" applyNumberFormat="1" applyFont="1" applyFill="1" applyBorder="1" applyAlignment="1">
      <alignment horizontal="center" vertical="center" shrinkToFit="1"/>
    </xf>
    <xf numFmtId="0" fontId="27" fillId="24" borderId="15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left" vertical="center" wrapText="1"/>
    </xf>
    <xf numFmtId="0" fontId="29" fillId="0" borderId="15" xfId="0" applyFont="1" applyBorder="1" applyAlignment="1">
      <alignment vertical="top" wrapText="1"/>
    </xf>
    <xf numFmtId="0" fontId="27" fillId="24" borderId="32" xfId="0" applyFont="1" applyFill="1" applyBorder="1" applyAlignment="1">
      <alignment horizontal="center" vertical="center" wrapText="1"/>
    </xf>
    <xf numFmtId="0" fontId="29" fillId="24" borderId="10" xfId="0" quotePrefix="1" applyFont="1" applyFill="1" applyBorder="1" applyAlignment="1">
      <alignment horizontal="center" vertical="center"/>
    </xf>
    <xf numFmtId="0" fontId="27" fillId="24" borderId="32" xfId="0" applyFont="1" applyFill="1" applyBorder="1" applyAlignment="1">
      <alignment horizontal="left" vertical="center"/>
    </xf>
    <xf numFmtId="0" fontId="46" fillId="24" borderId="11" xfId="0" applyFont="1" applyFill="1" applyBorder="1" applyAlignment="1">
      <alignment horizontal="center" vertical="center" wrapText="1"/>
    </xf>
    <xf numFmtId="49" fontId="27" fillId="24" borderId="10" xfId="0" applyNumberFormat="1" applyFont="1" applyFill="1" applyBorder="1">
      <alignment vertical="center"/>
    </xf>
    <xf numFmtId="0" fontId="27" fillId="0" borderId="10" xfId="0" applyFont="1" applyBorder="1" applyAlignment="1">
      <alignment vertical="top" wrapText="1"/>
    </xf>
    <xf numFmtId="176" fontId="91" fillId="24" borderId="10" xfId="0" applyNumberFormat="1" applyFont="1" applyFill="1" applyBorder="1" applyAlignment="1">
      <alignment horizontal="center" vertical="center" shrinkToFit="1"/>
    </xf>
    <xf numFmtId="49" fontId="27" fillId="24" borderId="11" xfId="0" applyNumberFormat="1" applyFont="1" applyFill="1" applyBorder="1" applyAlignment="1">
      <alignment horizontal="center" vertical="center"/>
    </xf>
    <xf numFmtId="0" fontId="37" fillId="24" borderId="10" xfId="0" applyFont="1" applyFill="1" applyBorder="1" applyAlignment="1">
      <alignment vertical="top" wrapText="1"/>
    </xf>
    <xf numFmtId="0" fontId="28" fillId="0" borderId="11" xfId="0" applyFont="1" applyBorder="1" applyAlignment="1">
      <alignment horizontal="center" vertical="center" shrinkToFit="1"/>
    </xf>
    <xf numFmtId="0" fontId="51" fillId="0" borderId="11" xfId="0" applyFont="1" applyBorder="1" applyAlignment="1">
      <alignment horizontal="center" vertical="center" wrapText="1"/>
    </xf>
    <xf numFmtId="0" fontId="38" fillId="24" borderId="17" xfId="0" applyFont="1" applyFill="1" applyBorder="1" applyAlignment="1">
      <alignment horizontal="center" vertical="top" wrapText="1"/>
    </xf>
    <xf numFmtId="0" fontId="38" fillId="24" borderId="15" xfId="0" applyFont="1" applyFill="1" applyBorder="1" applyAlignment="1">
      <alignment horizontal="center" vertical="top" wrapText="1"/>
    </xf>
    <xf numFmtId="176" fontId="24" fillId="0" borderId="16" xfId="0" applyNumberFormat="1" applyFont="1" applyBorder="1" applyAlignment="1">
      <alignment horizontal="center" vertical="center" shrinkToFit="1"/>
    </xf>
    <xf numFmtId="0" fontId="48" fillId="0" borderId="11" xfId="0" applyFont="1" applyBorder="1" applyAlignment="1">
      <alignment horizontal="center" vertical="center" shrinkToFit="1"/>
    </xf>
    <xf numFmtId="176" fontId="24" fillId="0" borderId="10" xfId="0" applyNumberFormat="1" applyFont="1" applyBorder="1" applyAlignment="1">
      <alignment horizontal="center" vertical="center" shrinkToFit="1"/>
    </xf>
    <xf numFmtId="0" fontId="38" fillId="24" borderId="11" xfId="0" applyFont="1" applyFill="1" applyBorder="1" applyAlignment="1">
      <alignment horizontal="center" vertical="top" wrapText="1"/>
    </xf>
    <xf numFmtId="0" fontId="29" fillId="24" borderId="15" xfId="0" applyFont="1" applyFill="1" applyBorder="1" applyAlignment="1">
      <alignment horizontal="left" vertical="top" wrapText="1"/>
    </xf>
    <xf numFmtId="0" fontId="92" fillId="24" borderId="10" xfId="0" applyFont="1" applyFill="1" applyBorder="1" applyAlignment="1">
      <alignment horizontal="center" vertical="center" shrinkToFit="1"/>
    </xf>
    <xf numFmtId="0" fontId="95" fillId="0" borderId="10" xfId="0" applyFont="1" applyBorder="1" applyAlignment="1">
      <alignment horizontal="left" vertical="top" wrapText="1"/>
    </xf>
    <xf numFmtId="0" fontId="95" fillId="24" borderId="16" xfId="0" applyFont="1" applyFill="1" applyBorder="1" applyAlignment="1">
      <alignment horizontal="center" vertical="center" wrapText="1"/>
    </xf>
    <xf numFmtId="0" fontId="84" fillId="0" borderId="10" xfId="0" applyFont="1" applyBorder="1" applyAlignment="1">
      <alignment horizontal="center" wrapText="1"/>
    </xf>
    <xf numFmtId="180" fontId="27" fillId="24" borderId="16" xfId="0" applyNumberFormat="1" applyFont="1" applyFill="1" applyBorder="1" applyAlignment="1">
      <alignment horizontal="center" vertical="center" wrapText="1"/>
    </xf>
    <xf numFmtId="49" fontId="27" fillId="24" borderId="17" xfId="0" applyNumberFormat="1" applyFont="1" applyFill="1" applyBorder="1" applyAlignment="1">
      <alignment horizontal="center" vertical="center"/>
    </xf>
    <xf numFmtId="0" fontId="96" fillId="0" borderId="10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left" vertical="center" wrapText="1"/>
    </xf>
    <xf numFmtId="0" fontId="27" fillId="24" borderId="16" xfId="0" applyFont="1" applyFill="1" applyBorder="1" applyAlignment="1">
      <alignment wrapText="1"/>
    </xf>
    <xf numFmtId="0" fontId="29" fillId="24" borderId="0" xfId="0" applyFont="1" applyFill="1">
      <alignment vertical="center"/>
    </xf>
    <xf numFmtId="0" fontId="25" fillId="24" borderId="0" xfId="0" applyFont="1" applyFill="1">
      <alignment vertical="center"/>
    </xf>
    <xf numFmtId="0" fontId="0" fillId="24" borderId="0" xfId="0" applyFill="1">
      <alignment vertical="center"/>
    </xf>
    <xf numFmtId="182" fontId="27" fillId="24" borderId="10" xfId="0" applyNumberFormat="1" applyFont="1" applyFill="1" applyBorder="1" applyAlignment="1">
      <alignment horizontal="left" vertical="top" shrinkToFit="1"/>
    </xf>
    <xf numFmtId="0" fontId="29" fillId="24" borderId="15" xfId="0" applyFont="1" applyFill="1" applyBorder="1" applyAlignment="1">
      <alignment horizontal="center" vertical="top" wrapText="1"/>
    </xf>
    <xf numFmtId="0" fontId="29" fillId="24" borderId="18" xfId="0" applyFont="1" applyFill="1" applyBorder="1" applyAlignment="1">
      <alignment horizontal="center" vertical="center" shrinkToFit="1"/>
    </xf>
    <xf numFmtId="177" fontId="30" fillId="0" borderId="16" xfId="0" applyNumberFormat="1" applyFont="1" applyBorder="1" applyAlignment="1">
      <alignment horizontal="center" vertical="center" shrinkToFit="1"/>
    </xf>
    <xf numFmtId="176" fontId="30" fillId="25" borderId="16" xfId="0" applyNumberFormat="1" applyFont="1" applyFill="1" applyBorder="1" applyAlignment="1">
      <alignment horizontal="center" vertical="center" shrinkToFit="1"/>
    </xf>
    <xf numFmtId="176" fontId="30" fillId="24" borderId="16" xfId="0" applyNumberFormat="1" applyFont="1" applyFill="1" applyBorder="1" applyAlignment="1">
      <alignment horizontal="center" vertical="center" shrinkToFit="1"/>
    </xf>
    <xf numFmtId="176" fontId="30" fillId="25" borderId="18" xfId="0" applyNumberFormat="1" applyFont="1" applyFill="1" applyBorder="1" applyAlignment="1">
      <alignment horizontal="center" vertical="center" shrinkToFit="1"/>
    </xf>
    <xf numFmtId="176" fontId="30" fillId="0" borderId="18" xfId="0" applyNumberFormat="1" applyFont="1" applyBorder="1" applyAlignment="1">
      <alignment horizontal="center" vertical="center" shrinkToFit="1"/>
    </xf>
    <xf numFmtId="176" fontId="40" fillId="0" borderId="18" xfId="0" applyNumberFormat="1" applyFont="1" applyBorder="1" applyAlignment="1">
      <alignment horizontal="center" vertical="center" shrinkToFit="1"/>
    </xf>
    <xf numFmtId="0" fontId="28" fillId="0" borderId="17" xfId="0" applyFont="1" applyBorder="1" applyAlignment="1">
      <alignment horizontal="center" vertical="center" shrinkToFit="1"/>
    </xf>
    <xf numFmtId="177" fontId="28" fillId="0" borderId="17" xfId="0" applyNumberFormat="1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top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177" fontId="28" fillId="0" borderId="0" xfId="0" applyNumberFormat="1" applyFont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9" fillId="0" borderId="0" xfId="0" applyFont="1" applyAlignment="1">
      <alignment vertical="top" wrapText="1"/>
    </xf>
    <xf numFmtId="0" fontId="27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shrinkToFit="1"/>
    </xf>
    <xf numFmtId="0" fontId="51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top" wrapText="1"/>
    </xf>
    <xf numFmtId="0" fontId="45" fillId="0" borderId="0" xfId="0" applyFont="1" applyAlignment="1">
      <alignment horizontal="center" wrapText="1"/>
    </xf>
    <xf numFmtId="0" fontId="98" fillId="0" borderId="0" xfId="0" applyFont="1" applyAlignment="1">
      <alignment horizontal="left" vertical="center"/>
    </xf>
    <xf numFmtId="0" fontId="27" fillId="24" borderId="16" xfId="0" applyFont="1" applyFill="1" applyBorder="1" applyAlignment="1">
      <alignment horizontal="center" vertical="top" shrinkToFit="1"/>
    </xf>
    <xf numFmtId="0" fontId="27" fillId="24" borderId="13" xfId="0" applyFont="1" applyFill="1" applyBorder="1" applyAlignment="1">
      <alignment horizontal="left" vertical="top" wrapText="1"/>
    </xf>
    <xf numFmtId="0" fontId="99" fillId="0" borderId="0" xfId="0" applyFont="1">
      <alignment vertical="center"/>
    </xf>
    <xf numFmtId="0" fontId="100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 wrapText="1"/>
    </xf>
    <xf numFmtId="181" fontId="27" fillId="0" borderId="11" xfId="0" applyNumberFormat="1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left" vertical="center" wrapText="1"/>
    </xf>
    <xf numFmtId="0" fontId="38" fillId="24" borderId="22" xfId="0" applyFont="1" applyFill="1" applyBorder="1" applyAlignment="1">
      <alignment horizontal="center" vertical="top" wrapText="1"/>
    </xf>
    <xf numFmtId="0" fontId="38" fillId="24" borderId="18" xfId="0" applyFont="1" applyFill="1" applyBorder="1" applyAlignment="1">
      <alignment horizontal="left" wrapText="1"/>
    </xf>
    <xf numFmtId="49" fontId="27" fillId="0" borderId="17" xfId="0" applyNumberFormat="1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0" fontId="109" fillId="0" borderId="10" xfId="0" applyFont="1" applyBorder="1" applyAlignment="1">
      <alignment horizontal="left" vertical="center" wrapText="1"/>
    </xf>
    <xf numFmtId="180" fontId="33" fillId="0" borderId="17" xfId="0" applyNumberFormat="1" applyFont="1" applyBorder="1" applyAlignment="1">
      <alignment horizontal="center" vertical="center" wrapText="1"/>
    </xf>
    <xf numFmtId="0" fontId="27" fillId="24" borderId="41" xfId="0" applyFont="1" applyFill="1" applyBorder="1" applyAlignment="1">
      <alignment horizontal="justify" vertical="center" wrapText="1"/>
    </xf>
    <xf numFmtId="1" fontId="33" fillId="24" borderId="14" xfId="0" applyNumberFormat="1" applyFont="1" applyFill="1" applyBorder="1" applyAlignment="1">
      <alignment horizontal="center" vertical="center" shrinkToFit="1"/>
    </xf>
    <xf numFmtId="0" fontId="53" fillId="0" borderId="14" xfId="0" applyFont="1" applyBorder="1" applyAlignment="1">
      <alignment horizontal="center" vertical="center" wrapText="1"/>
    </xf>
    <xf numFmtId="1" fontId="33" fillId="0" borderId="10" xfId="0" applyNumberFormat="1" applyFont="1" applyBorder="1" applyAlignment="1">
      <alignment horizontal="center" vertical="center" shrinkToFit="1"/>
    </xf>
    <xf numFmtId="0" fontId="107" fillId="0" borderId="17" xfId="0" applyFont="1" applyBorder="1" applyAlignment="1">
      <alignment horizontal="center" vertical="center" wrapText="1"/>
    </xf>
    <xf numFmtId="0" fontId="27" fillId="24" borderId="40" xfId="0" applyFont="1" applyFill="1" applyBorder="1" applyAlignment="1">
      <alignment horizontal="justify" vertical="center" wrapText="1"/>
    </xf>
    <xf numFmtId="178" fontId="33" fillId="0" borderId="42" xfId="0" applyNumberFormat="1" applyFont="1" applyBorder="1" applyAlignment="1">
      <alignment horizontal="center" vertical="center"/>
    </xf>
    <xf numFmtId="1" fontId="33" fillId="0" borderId="14" xfId="0" applyNumberFormat="1" applyFont="1" applyBorder="1" applyAlignment="1">
      <alignment horizontal="center" vertical="center" shrinkToFit="1"/>
    </xf>
    <xf numFmtId="180" fontId="33" fillId="0" borderId="14" xfId="0" applyNumberFormat="1" applyFont="1" applyBorder="1" applyAlignment="1">
      <alignment horizontal="center" vertical="center" wrapText="1"/>
    </xf>
    <xf numFmtId="180" fontId="33" fillId="0" borderId="14" xfId="0" applyNumberFormat="1" applyFont="1" applyBorder="1" applyAlignment="1">
      <alignment horizontal="center" vertical="center" shrinkToFit="1"/>
    </xf>
    <xf numFmtId="1" fontId="33" fillId="24" borderId="17" xfId="0" applyNumberFormat="1" applyFont="1" applyFill="1" applyBorder="1" applyAlignment="1">
      <alignment horizontal="center" vertical="center" shrinkToFit="1"/>
    </xf>
    <xf numFmtId="180" fontId="33" fillId="24" borderId="17" xfId="0" applyNumberFormat="1" applyFont="1" applyFill="1" applyBorder="1" applyAlignment="1">
      <alignment horizontal="center" vertical="center" wrapText="1"/>
    </xf>
    <xf numFmtId="0" fontId="33" fillId="24" borderId="17" xfId="0" applyFont="1" applyFill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0" fillId="0" borderId="12" xfId="0" applyFont="1" applyBorder="1" applyAlignment="1">
      <alignment horizontal="center" vertical="center" wrapText="1"/>
    </xf>
    <xf numFmtId="0" fontId="58" fillId="0" borderId="12" xfId="0" applyFont="1" applyBorder="1" applyAlignment="1">
      <alignment horizontal="center" vertical="center" wrapText="1"/>
    </xf>
    <xf numFmtId="180" fontId="33" fillId="24" borderId="17" xfId="0" applyNumberFormat="1" applyFont="1" applyFill="1" applyBorder="1" applyAlignment="1">
      <alignment horizontal="center" vertical="center" shrinkToFit="1"/>
    </xf>
    <xf numFmtId="0" fontId="27" fillId="0" borderId="33" xfId="0" applyFont="1" applyBorder="1" applyAlignment="1">
      <alignment horizontal="justify" vertical="center" wrapText="1"/>
    </xf>
    <xf numFmtId="0" fontId="33" fillId="0" borderId="10" xfId="0" applyFont="1" applyBorder="1" applyAlignment="1">
      <alignment horizontal="center" vertical="center" wrapText="1"/>
    </xf>
    <xf numFmtId="178" fontId="33" fillId="0" borderId="28" xfId="0" applyNumberFormat="1" applyFont="1" applyBorder="1" applyAlignment="1">
      <alignment horizontal="center" vertical="center"/>
    </xf>
    <xf numFmtId="0" fontId="33" fillId="24" borderId="10" xfId="0" applyFont="1" applyFill="1" applyBorder="1" applyAlignment="1">
      <alignment horizontal="center" vertical="center" wrapText="1"/>
    </xf>
    <xf numFmtId="0" fontId="33" fillId="24" borderId="14" xfId="0" applyFont="1" applyFill="1" applyBorder="1" applyAlignment="1">
      <alignment horizontal="center" vertical="center" wrapText="1"/>
    </xf>
    <xf numFmtId="178" fontId="33" fillId="0" borderId="31" xfId="0" applyNumberFormat="1" applyFont="1" applyBorder="1" applyAlignment="1">
      <alignment horizontal="center" vertical="center"/>
    </xf>
    <xf numFmtId="180" fontId="33" fillId="24" borderId="14" xfId="0" applyNumberFormat="1" applyFont="1" applyFill="1" applyBorder="1" applyAlignment="1">
      <alignment horizontal="center" vertical="center" shrinkToFit="1"/>
    </xf>
    <xf numFmtId="180" fontId="33" fillId="24" borderId="10" xfId="0" applyNumberFormat="1" applyFont="1" applyFill="1" applyBorder="1" applyAlignment="1">
      <alignment horizontal="center" vertical="center" wrapText="1"/>
    </xf>
    <xf numFmtId="180" fontId="33" fillId="0" borderId="10" xfId="0" applyNumberFormat="1" applyFont="1" applyBorder="1" applyAlignment="1">
      <alignment horizontal="center" vertical="center" wrapText="1"/>
    </xf>
    <xf numFmtId="180" fontId="33" fillId="24" borderId="14" xfId="0" applyNumberFormat="1" applyFont="1" applyFill="1" applyBorder="1" applyAlignment="1">
      <alignment horizontal="center" vertical="center" wrapText="1"/>
    </xf>
    <xf numFmtId="180" fontId="33" fillId="24" borderId="10" xfId="0" applyNumberFormat="1" applyFont="1" applyFill="1" applyBorder="1" applyAlignment="1">
      <alignment horizontal="center" vertical="center" shrinkToFit="1"/>
    </xf>
    <xf numFmtId="1" fontId="33" fillId="24" borderId="10" xfId="0" applyNumberFormat="1" applyFont="1" applyFill="1" applyBorder="1" applyAlignment="1">
      <alignment horizontal="center" vertical="center" shrinkToFit="1"/>
    </xf>
    <xf numFmtId="1" fontId="33" fillId="24" borderId="10" xfId="0" applyNumberFormat="1" applyFont="1" applyFill="1" applyBorder="1" applyAlignment="1">
      <alignment horizontal="center" vertical="center" wrapText="1"/>
    </xf>
    <xf numFmtId="180" fontId="33" fillId="0" borderId="10" xfId="0" applyNumberFormat="1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wrapText="1"/>
    </xf>
    <xf numFmtId="178" fontId="33" fillId="0" borderId="36" xfId="0" applyNumberFormat="1" applyFont="1" applyBorder="1" applyAlignment="1">
      <alignment horizontal="center" vertical="center"/>
    </xf>
    <xf numFmtId="178" fontId="33" fillId="0" borderId="37" xfId="0" applyNumberFormat="1" applyFont="1" applyBorder="1" applyAlignment="1">
      <alignment horizontal="center" vertical="center"/>
    </xf>
    <xf numFmtId="0" fontId="27" fillId="24" borderId="24" xfId="0" applyFont="1" applyFill="1" applyBorder="1" applyAlignment="1">
      <alignment horizontal="justify" vertical="center" wrapText="1"/>
    </xf>
    <xf numFmtId="0" fontId="27" fillId="24" borderId="34" xfId="0" applyFont="1" applyFill="1" applyBorder="1" applyAlignment="1">
      <alignment horizontal="justify" vertical="center" wrapText="1"/>
    </xf>
    <xf numFmtId="0" fontId="27" fillId="24" borderId="33" xfId="0" applyFont="1" applyFill="1" applyBorder="1" applyAlignment="1">
      <alignment horizontal="justify" vertical="center" wrapText="1"/>
    </xf>
    <xf numFmtId="0" fontId="107" fillId="0" borderId="10" xfId="0" applyFont="1" applyBorder="1" applyAlignment="1">
      <alignment horizontal="center" vertical="center" wrapText="1"/>
    </xf>
    <xf numFmtId="0" fontId="107" fillId="0" borderId="14" xfId="0" applyFont="1" applyBorder="1" applyAlignment="1">
      <alignment horizontal="center" vertical="center" wrapText="1"/>
    </xf>
    <xf numFmtId="178" fontId="33" fillId="0" borderId="39" xfId="0" applyNumberFormat="1" applyFont="1" applyBorder="1" applyAlignment="1">
      <alignment horizontal="center" vertical="center"/>
    </xf>
    <xf numFmtId="0" fontId="58" fillId="0" borderId="11" xfId="0" applyFont="1" applyBorder="1" applyAlignment="1">
      <alignment horizontal="center" vertical="center" wrapText="1"/>
    </xf>
    <xf numFmtId="0" fontId="53" fillId="0" borderId="18" xfId="0" applyFont="1" applyBorder="1" applyAlignment="1">
      <alignment horizontal="center" vertical="center" wrapText="1"/>
    </xf>
    <xf numFmtId="0" fontId="53" fillId="0" borderId="35" xfId="0" applyFont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93" fillId="0" borderId="29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0" fontId="70" fillId="0" borderId="14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4" fillId="0" borderId="27" xfId="0" applyFont="1" applyBorder="1" applyAlignment="1">
      <alignment horizontal="center" vertical="center" wrapText="1"/>
    </xf>
    <xf numFmtId="0" fontId="70" fillId="0" borderId="27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78" fillId="24" borderId="0" xfId="0" applyFont="1" applyFill="1" applyAlignment="1">
      <alignment horizontal="center" vertical="center" wrapText="1"/>
    </xf>
    <xf numFmtId="0" fontId="27" fillId="28" borderId="34" xfId="0" applyFont="1" applyFill="1" applyBorder="1" applyAlignment="1">
      <alignment vertical="center" wrapText="1"/>
    </xf>
    <xf numFmtId="178" fontId="33" fillId="28" borderId="36" xfId="0" applyNumberFormat="1" applyFont="1" applyFill="1" applyBorder="1" applyAlignment="1">
      <alignment horizontal="center" vertical="center"/>
    </xf>
    <xf numFmtId="0" fontId="111" fillId="0" borderId="11" xfId="0" applyFont="1" applyBorder="1" applyAlignment="1">
      <alignment horizontal="center" vertical="center" wrapText="1"/>
    </xf>
    <xf numFmtId="0" fontId="65" fillId="24" borderId="10" xfId="0" applyFont="1" applyFill="1" applyBorder="1" applyAlignment="1">
      <alignment vertical="center" wrapText="1"/>
    </xf>
    <xf numFmtId="0" fontId="27" fillId="24" borderId="17" xfId="0" applyFont="1" applyFill="1" applyBorder="1" applyAlignment="1">
      <alignment horizontal="center" vertical="center" wrapText="1"/>
    </xf>
    <xf numFmtId="49" fontId="38" fillId="24" borderId="10" xfId="0" applyNumberFormat="1" applyFont="1" applyFill="1" applyBorder="1" applyAlignment="1">
      <alignment horizontal="center" vertical="center"/>
    </xf>
    <xf numFmtId="177" fontId="28" fillId="0" borderId="11" xfId="0" applyNumberFormat="1" applyFont="1" applyBorder="1" applyAlignment="1">
      <alignment horizontal="center" vertical="center" shrinkToFit="1"/>
    </xf>
    <xf numFmtId="0" fontId="73" fillId="0" borderId="11" xfId="0" applyFont="1" applyBorder="1" applyAlignment="1">
      <alignment horizontal="center" wrapText="1"/>
    </xf>
    <xf numFmtId="0" fontId="73" fillId="0" borderId="11" xfId="0" applyFont="1" applyBorder="1" applyAlignment="1">
      <alignment horizontal="left" wrapText="1"/>
    </xf>
    <xf numFmtId="177" fontId="28" fillId="0" borderId="21" xfId="0" applyNumberFormat="1" applyFont="1" applyBorder="1" applyAlignment="1">
      <alignment horizontal="center" vertical="center" shrinkToFit="1"/>
    </xf>
    <xf numFmtId="0" fontId="51" fillId="0" borderId="15" xfId="0" applyFont="1" applyBorder="1" applyAlignment="1">
      <alignment horizontal="center" vertical="center" wrapText="1"/>
    </xf>
    <xf numFmtId="0" fontId="29" fillId="0" borderId="10" xfId="0" applyFont="1" applyBorder="1">
      <alignment vertical="center"/>
    </xf>
    <xf numFmtId="49" fontId="38" fillId="0" borderId="21" xfId="0" applyNumberFormat="1" applyFont="1" applyBorder="1" applyAlignment="1">
      <alignment horizontal="center" vertical="center"/>
    </xf>
    <xf numFmtId="49" fontId="46" fillId="24" borderId="11" xfId="0" applyNumberFormat="1" applyFont="1" applyFill="1" applyBorder="1" applyAlignment="1">
      <alignment horizontal="center" vertical="center"/>
    </xf>
    <xf numFmtId="0" fontId="27" fillId="0" borderId="16" xfId="0" applyFont="1" applyBorder="1" applyAlignment="1">
      <alignment horizontal="left" vertical="top" wrapText="1"/>
    </xf>
    <xf numFmtId="177" fontId="27" fillId="0" borderId="10" xfId="0" applyNumberFormat="1" applyFont="1" applyBorder="1" applyAlignment="1">
      <alignment horizontal="center" vertical="top" wrapText="1"/>
    </xf>
    <xf numFmtId="177" fontId="28" fillId="24" borderId="16" xfId="0" applyNumberFormat="1" applyFont="1" applyFill="1" applyBorder="1" applyAlignment="1">
      <alignment horizontal="center" vertical="center" shrinkToFit="1"/>
    </xf>
    <xf numFmtId="177" fontId="52" fillId="24" borderId="16" xfId="0" applyNumberFormat="1" applyFont="1" applyFill="1" applyBorder="1" applyAlignment="1">
      <alignment horizontal="center" vertical="center" shrinkToFit="1"/>
    </xf>
    <xf numFmtId="0" fontId="97" fillId="0" borderId="10" xfId="0" applyFont="1" applyBorder="1" applyAlignment="1">
      <alignment vertical="center" textRotation="255" wrapText="1"/>
    </xf>
    <xf numFmtId="0" fontId="27" fillId="24" borderId="0" xfId="0" applyFont="1" applyFill="1" applyAlignment="1">
      <alignment horizontal="center" vertical="top" wrapText="1"/>
    </xf>
    <xf numFmtId="0" fontId="27" fillId="24" borderId="13" xfId="0" applyFont="1" applyFill="1" applyBorder="1" applyAlignment="1">
      <alignment horizontal="center" vertical="top" wrapText="1"/>
    </xf>
    <xf numFmtId="0" fontId="27" fillId="24" borderId="0" xfId="0" applyFont="1" applyFill="1" applyAlignment="1">
      <alignment horizontal="left" vertical="top" wrapText="1"/>
    </xf>
    <xf numFmtId="0" fontId="27" fillId="24" borderId="0" xfId="0" applyFont="1" applyFill="1" applyAlignment="1">
      <alignment horizontal="center" vertical="center" wrapText="1"/>
    </xf>
    <xf numFmtId="177" fontId="28" fillId="24" borderId="0" xfId="0" applyNumberFormat="1" applyFont="1" applyFill="1" applyAlignment="1">
      <alignment horizontal="center" vertical="center" shrinkToFit="1"/>
    </xf>
    <xf numFmtId="49" fontId="46" fillId="24" borderId="0" xfId="0" applyNumberFormat="1" applyFont="1" applyFill="1" applyAlignment="1">
      <alignment horizontal="center" vertical="center"/>
    </xf>
    <xf numFmtId="49" fontId="23" fillId="24" borderId="0" xfId="0" applyNumberFormat="1" applyFont="1" applyFill="1" applyAlignment="1">
      <alignment horizontal="left" vertical="center"/>
    </xf>
    <xf numFmtId="0" fontId="26" fillId="24" borderId="0" xfId="0" applyFont="1" applyFill="1" applyAlignment="1">
      <alignment horizontal="center" vertical="center" shrinkToFit="1"/>
    </xf>
    <xf numFmtId="49" fontId="38" fillId="24" borderId="0" xfId="0" applyNumberFormat="1" applyFont="1" applyFill="1" applyAlignment="1">
      <alignment horizontal="center" vertical="center"/>
    </xf>
    <xf numFmtId="49" fontId="27" fillId="24" borderId="0" xfId="0" applyNumberFormat="1" applyFont="1" applyFill="1" applyAlignment="1">
      <alignment horizontal="left" vertical="center"/>
    </xf>
    <xf numFmtId="0" fontId="30" fillId="24" borderId="0" xfId="0" applyFont="1" applyFill="1" applyAlignment="1">
      <alignment horizontal="center" vertical="center" shrinkToFit="1"/>
    </xf>
    <xf numFmtId="0" fontId="38" fillId="24" borderId="10" xfId="0" applyFont="1" applyFill="1" applyBorder="1" applyAlignment="1">
      <alignment vertical="top" wrapText="1"/>
    </xf>
    <xf numFmtId="0" fontId="74" fillId="0" borderId="2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shrinkToFit="1"/>
    </xf>
    <xf numFmtId="0" fontId="47" fillId="0" borderId="16" xfId="0" applyFont="1" applyBorder="1" applyAlignment="1">
      <alignment horizontal="center" vertical="center" shrinkToFit="1"/>
    </xf>
    <xf numFmtId="179" fontId="67" fillId="0" borderId="16" xfId="0" applyNumberFormat="1" applyFont="1" applyBorder="1" applyAlignment="1">
      <alignment horizontal="center" vertical="center"/>
    </xf>
    <xf numFmtId="177" fontId="67" fillId="0" borderId="16" xfId="0" applyNumberFormat="1" applyFont="1" applyBorder="1" applyAlignment="1">
      <alignment horizontal="center" vertical="center"/>
    </xf>
    <xf numFmtId="0" fontId="47" fillId="0" borderId="0" xfId="0" applyFont="1" applyAlignment="1">
      <alignment horizontal="center" vertical="center" shrinkToFit="1"/>
    </xf>
    <xf numFmtId="49" fontId="29" fillId="0" borderId="0" xfId="0" applyNumberFormat="1" applyFont="1">
      <alignment vertical="center"/>
    </xf>
    <xf numFmtId="0" fontId="29" fillId="0" borderId="0" xfId="0" applyFont="1" applyAlignment="1">
      <alignment horizontal="center" vertical="center" shrinkToFit="1"/>
    </xf>
    <xf numFmtId="177" fontId="28" fillId="25" borderId="0" xfId="0" applyNumberFormat="1" applyFont="1" applyFill="1" applyAlignment="1">
      <alignment horizontal="center" vertical="center" shrinkToFit="1"/>
    </xf>
    <xf numFmtId="176" fontId="30" fillId="0" borderId="0" xfId="0" applyNumberFormat="1" applyFont="1" applyAlignment="1">
      <alignment horizontal="center" vertical="center" shrinkToFit="1"/>
    </xf>
    <xf numFmtId="49" fontId="49" fillId="0" borderId="0" xfId="0" applyNumberFormat="1" applyFont="1" applyAlignment="1">
      <alignment vertical="center" shrinkToFit="1"/>
    </xf>
    <xf numFmtId="0" fontId="50" fillId="0" borderId="0" xfId="0" applyFont="1" applyAlignment="1">
      <alignment horizontal="center" vertical="center" shrinkToFit="1"/>
    </xf>
    <xf numFmtId="177" fontId="30" fillId="0" borderId="0" xfId="0" applyNumberFormat="1" applyFont="1" applyAlignment="1">
      <alignment horizontal="center" vertical="center" shrinkToFit="1"/>
    </xf>
    <xf numFmtId="49" fontId="29" fillId="0" borderId="0" xfId="0" applyNumberFormat="1" applyFont="1" applyAlignment="1">
      <alignment vertical="center" shrinkToFit="1"/>
    </xf>
    <xf numFmtId="0" fontId="61" fillId="0" borderId="0" xfId="0" applyFont="1" applyAlignment="1">
      <alignment horizontal="center" vertical="top" wrapText="1"/>
    </xf>
    <xf numFmtId="176" fontId="30" fillId="25" borderId="0" xfId="0" applyNumberFormat="1" applyFont="1" applyFill="1" applyAlignment="1">
      <alignment horizontal="center" vertical="center" shrinkToFit="1"/>
    </xf>
    <xf numFmtId="0" fontId="95" fillId="24" borderId="0" xfId="0" applyFont="1" applyFill="1" applyAlignment="1">
      <alignment horizontal="left" vertical="center" wrapText="1"/>
    </xf>
    <xf numFmtId="0" fontId="23" fillId="24" borderId="0" xfId="0" applyFont="1" applyFill="1" applyAlignment="1">
      <alignment horizontal="center" vertical="top" wrapText="1"/>
    </xf>
    <xf numFmtId="176" fontId="30" fillId="24" borderId="0" xfId="0" applyNumberFormat="1" applyFont="1" applyFill="1" applyAlignment="1">
      <alignment horizontal="center" vertical="center" shrinkToFit="1"/>
    </xf>
    <xf numFmtId="0" fontId="27" fillId="24" borderId="0" xfId="0" applyFont="1" applyFill="1" applyAlignment="1">
      <alignment horizontal="left" vertical="center" wrapText="1"/>
    </xf>
    <xf numFmtId="0" fontId="94" fillId="24" borderId="0" xfId="0" applyFont="1" applyFill="1" applyAlignment="1">
      <alignment horizontal="center" vertical="top" wrapText="1"/>
    </xf>
    <xf numFmtId="0" fontId="27" fillId="24" borderId="0" xfId="0" applyFont="1" applyFill="1" applyAlignment="1">
      <alignment horizontal="center" vertical="center" shrinkToFit="1"/>
    </xf>
    <xf numFmtId="0" fontId="27" fillId="24" borderId="0" xfId="0" applyFont="1" applyFill="1" applyAlignment="1">
      <alignment horizontal="center" wrapText="1"/>
    </xf>
    <xf numFmtId="0" fontId="29" fillId="24" borderId="0" xfId="0" applyFont="1" applyFill="1" applyAlignment="1">
      <alignment horizontal="center" vertical="center" shrinkToFit="1"/>
    </xf>
    <xf numFmtId="176" fontId="91" fillId="24" borderId="0" xfId="0" applyNumberFormat="1" applyFont="1" applyFill="1" applyAlignment="1">
      <alignment horizontal="center" vertical="center" shrinkToFit="1"/>
    </xf>
    <xf numFmtId="0" fontId="17" fillId="24" borderId="0" xfId="0" applyFont="1" applyFill="1" applyAlignment="1">
      <alignment horizontal="center" vertical="top" wrapText="1"/>
    </xf>
    <xf numFmtId="0" fontId="24" fillId="24" borderId="0" xfId="0" applyFont="1" applyFill="1" applyAlignment="1">
      <alignment horizontal="center" vertical="center" wrapText="1"/>
    </xf>
    <xf numFmtId="0" fontId="108" fillId="0" borderId="0" xfId="0" applyFont="1" applyAlignment="1">
      <alignment horizontal="left" vertical="center" wrapText="1"/>
    </xf>
    <xf numFmtId="0" fontId="80" fillId="0" borderId="0" xfId="0" applyFont="1" applyAlignment="1">
      <alignment horizontal="center" wrapText="1"/>
    </xf>
    <xf numFmtId="0" fontId="41" fillId="0" borderId="0" xfId="0" applyFont="1" applyAlignment="1">
      <alignment horizontal="left" wrapText="1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center" wrapText="1"/>
    </xf>
    <xf numFmtId="0" fontId="67" fillId="0" borderId="0" xfId="0" applyFont="1" applyAlignment="1">
      <alignment vertical="center" shrinkToFit="1"/>
    </xf>
    <xf numFmtId="0" fontId="67" fillId="0" borderId="0" xfId="0" applyFont="1" applyAlignment="1">
      <alignment horizontal="center" vertical="center" shrinkToFit="1"/>
    </xf>
    <xf numFmtId="0" fontId="71" fillId="0" borderId="0" xfId="0" applyFont="1" applyAlignment="1">
      <alignment horizontal="center" vertical="center" shrinkToFit="1"/>
    </xf>
    <xf numFmtId="177" fontId="71" fillId="0" borderId="0" xfId="0" applyNumberFormat="1" applyFont="1" applyAlignment="1">
      <alignment horizontal="center" vertical="center" shrinkToFit="1"/>
    </xf>
    <xf numFmtId="179" fontId="67" fillId="0" borderId="0" xfId="0" applyNumberFormat="1" applyFont="1" applyAlignment="1">
      <alignment horizontal="center" vertical="center"/>
    </xf>
    <xf numFmtId="179" fontId="67" fillId="0" borderId="0" xfId="0" applyNumberFormat="1" applyFont="1">
      <alignment vertical="center"/>
    </xf>
    <xf numFmtId="177" fontId="67" fillId="0" borderId="0" xfId="0" applyNumberFormat="1" applyFont="1" applyAlignment="1">
      <alignment horizontal="center" vertical="center" shrinkToFit="1"/>
    </xf>
    <xf numFmtId="0" fontId="28" fillId="0" borderId="21" xfId="0" applyFont="1" applyBorder="1" applyAlignment="1">
      <alignment horizontal="center" vertical="center" shrinkToFit="1"/>
    </xf>
    <xf numFmtId="49" fontId="27" fillId="0" borderId="21" xfId="0" applyNumberFormat="1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 shrinkToFit="1"/>
    </xf>
    <xf numFmtId="0" fontId="74" fillId="0" borderId="21" xfId="0" applyFont="1" applyBorder="1" applyAlignment="1">
      <alignment horizontal="center" vertical="center" wrapText="1"/>
    </xf>
    <xf numFmtId="0" fontId="46" fillId="24" borderId="21" xfId="0" applyFont="1" applyFill="1" applyBorder="1" applyAlignment="1">
      <alignment horizontal="center" vertical="center" wrapText="1"/>
    </xf>
    <xf numFmtId="49" fontId="55" fillId="24" borderId="21" xfId="0" applyNumberFormat="1" applyFont="1" applyFill="1" applyBorder="1" applyAlignment="1">
      <alignment horizontal="center" vertical="center"/>
    </xf>
    <xf numFmtId="0" fontId="74" fillId="24" borderId="21" xfId="0" applyFont="1" applyFill="1" applyBorder="1" applyAlignment="1">
      <alignment horizontal="center" vertical="center" wrapText="1"/>
    </xf>
    <xf numFmtId="49" fontId="27" fillId="24" borderId="21" xfId="0" applyNumberFormat="1" applyFont="1" applyFill="1" applyBorder="1" applyAlignment="1">
      <alignment horizontal="center" vertical="center"/>
    </xf>
    <xf numFmtId="14" fontId="28" fillId="0" borderId="0" xfId="0" applyNumberFormat="1" applyFont="1" applyAlignment="1">
      <alignment horizontal="center" vertical="center" shrinkToFit="1"/>
    </xf>
    <xf numFmtId="0" fontId="37" fillId="24" borderId="0" xfId="0" applyFont="1" applyFill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176" fontId="91" fillId="0" borderId="10" xfId="0" applyNumberFormat="1" applyFont="1" applyBorder="1" applyAlignment="1">
      <alignment horizontal="center" vertical="center" shrinkToFit="1"/>
    </xf>
    <xf numFmtId="181" fontId="27" fillId="0" borderId="10" xfId="0" applyNumberFormat="1" applyFont="1" applyBorder="1" applyAlignment="1">
      <alignment horizontal="center" vertical="center" shrinkToFit="1"/>
    </xf>
    <xf numFmtId="0" fontId="45" fillId="0" borderId="10" xfId="0" applyFont="1" applyBorder="1" applyAlignment="1">
      <alignment horizontal="left" vertical="top" wrapText="1"/>
    </xf>
    <xf numFmtId="0" fontId="81" fillId="0" borderId="16" xfId="0" applyFont="1" applyBorder="1" applyAlignment="1">
      <alignment horizontal="center" vertical="center" shrinkToFit="1"/>
    </xf>
    <xf numFmtId="183" fontId="27" fillId="0" borderId="10" xfId="0" applyNumberFormat="1" applyFont="1" applyBorder="1" applyAlignment="1">
      <alignment horizontal="center" vertical="center" shrinkToFit="1"/>
    </xf>
    <xf numFmtId="0" fontId="96" fillId="0" borderId="10" xfId="0" applyFont="1" applyBorder="1" applyAlignment="1">
      <alignment horizontal="center" wrapText="1"/>
    </xf>
    <xf numFmtId="0" fontId="58" fillId="0" borderId="11" xfId="43" applyFont="1" applyBorder="1" applyAlignment="1">
      <alignment horizontal="center" vertical="center" wrapText="1"/>
    </xf>
    <xf numFmtId="0" fontId="53" fillId="0" borderId="10" xfId="44" applyFont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70" fillId="0" borderId="17" xfId="0" applyFont="1" applyBorder="1" applyAlignment="1">
      <alignment horizontal="center" vertical="center" wrapText="1"/>
    </xf>
    <xf numFmtId="0" fontId="58" fillId="0" borderId="17" xfId="0" applyFont="1" applyBorder="1" applyAlignment="1">
      <alignment horizontal="center" vertical="center" wrapText="1"/>
    </xf>
    <xf numFmtId="0" fontId="93" fillId="0" borderId="10" xfId="0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27" fillId="24" borderId="25" xfId="0" applyFont="1" applyFill="1" applyBorder="1" applyAlignment="1">
      <alignment horizontal="justify" vertical="center" wrapText="1"/>
    </xf>
    <xf numFmtId="0" fontId="53" fillId="0" borderId="23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 wrapText="1"/>
    </xf>
    <xf numFmtId="0" fontId="70" fillId="0" borderId="23" xfId="0" applyFont="1" applyBorder="1" applyAlignment="1">
      <alignment horizontal="center" vertical="center" wrapText="1"/>
    </xf>
    <xf numFmtId="0" fontId="58" fillId="0" borderId="23" xfId="0" applyFont="1" applyBorder="1" applyAlignment="1">
      <alignment horizontal="center" vertical="center" wrapText="1"/>
    </xf>
    <xf numFmtId="0" fontId="107" fillId="0" borderId="23" xfId="0" applyFont="1" applyBorder="1" applyAlignment="1">
      <alignment horizontal="center" vertical="center" wrapText="1"/>
    </xf>
    <xf numFmtId="0" fontId="33" fillId="24" borderId="23" xfId="0" applyFont="1" applyFill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178" fontId="33" fillId="0" borderId="26" xfId="0" applyNumberFormat="1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95" fillId="24" borderId="45" xfId="0" applyFont="1" applyFill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39" fillId="0" borderId="45" xfId="0" applyFont="1" applyBorder="1" applyAlignment="1">
      <alignment horizontal="center" vertical="center" wrapText="1"/>
    </xf>
    <xf numFmtId="0" fontId="90" fillId="0" borderId="45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 wrapText="1"/>
    </xf>
    <xf numFmtId="0" fontId="89" fillId="0" borderId="45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shrinkToFit="1"/>
    </xf>
    <xf numFmtId="0" fontId="110" fillId="0" borderId="10" xfId="0" applyFont="1" applyBorder="1" applyAlignment="1">
      <alignment horizontal="center" vertical="center" wrapText="1"/>
    </xf>
    <xf numFmtId="0" fontId="110" fillId="0" borderId="23" xfId="0" applyFont="1" applyBorder="1" applyAlignment="1">
      <alignment horizontal="center" vertical="center" wrapText="1"/>
    </xf>
    <xf numFmtId="0" fontId="110" fillId="0" borderId="45" xfId="0" applyFont="1" applyBorder="1" applyAlignment="1">
      <alignment horizontal="center" vertical="center" wrapText="1"/>
    </xf>
    <xf numFmtId="0" fontId="53" fillId="0" borderId="45" xfId="0" applyFont="1" applyBorder="1" applyAlignment="1">
      <alignment horizontal="center" vertical="center" wrapText="1"/>
    </xf>
    <xf numFmtId="0" fontId="54" fillId="0" borderId="45" xfId="0" applyFont="1" applyBorder="1" applyAlignment="1">
      <alignment horizontal="center" vertical="center" wrapText="1"/>
    </xf>
    <xf numFmtId="0" fontId="70" fillId="0" borderId="45" xfId="0" applyFont="1" applyBorder="1" applyAlignment="1">
      <alignment horizontal="center" vertical="center" wrapText="1"/>
    </xf>
    <xf numFmtId="0" fontId="58" fillId="0" borderId="45" xfId="0" applyFont="1" applyBorder="1" applyAlignment="1">
      <alignment horizontal="center" vertical="center" wrapText="1"/>
    </xf>
    <xf numFmtId="0" fontId="107" fillId="0" borderId="45" xfId="0" applyFont="1" applyBorder="1" applyAlignment="1">
      <alignment horizontal="center" vertical="center" wrapText="1"/>
    </xf>
    <xf numFmtId="180" fontId="33" fillId="24" borderId="45" xfId="0" applyNumberFormat="1" applyFont="1" applyFill="1" applyBorder="1" applyAlignment="1">
      <alignment horizontal="center" vertical="center" shrinkToFit="1"/>
    </xf>
    <xf numFmtId="0" fontId="33" fillId="24" borderId="45" xfId="0" applyFont="1" applyFill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0" fontId="110" fillId="0" borderId="14" xfId="0" applyFont="1" applyBorder="1" applyAlignment="1">
      <alignment horizontal="center" vertical="center" wrapText="1"/>
    </xf>
    <xf numFmtId="0" fontId="110" fillId="0" borderId="17" xfId="0" applyFont="1" applyBorder="1" applyAlignment="1">
      <alignment horizontal="center" vertical="center" wrapText="1"/>
    </xf>
    <xf numFmtId="0" fontId="69" fillId="27" borderId="17" xfId="0" applyFont="1" applyFill="1" applyBorder="1" applyAlignment="1">
      <alignment horizontal="center" vertical="center" wrapText="1"/>
    </xf>
    <xf numFmtId="0" fontId="58" fillId="0" borderId="14" xfId="43" applyFont="1" applyBorder="1" applyAlignment="1">
      <alignment horizontal="center" vertical="center" wrapText="1"/>
    </xf>
    <xf numFmtId="1" fontId="33" fillId="24" borderId="23" xfId="0" applyNumberFormat="1" applyFont="1" applyFill="1" applyBorder="1" applyAlignment="1">
      <alignment horizontal="center" vertical="center" shrinkToFit="1"/>
    </xf>
    <xf numFmtId="180" fontId="33" fillId="24" borderId="23" xfId="0" applyNumberFormat="1" applyFont="1" applyFill="1" applyBorder="1" applyAlignment="1">
      <alignment horizontal="center" vertical="center" wrapText="1"/>
    </xf>
    <xf numFmtId="0" fontId="95" fillId="24" borderId="10" xfId="0" applyFont="1" applyFill="1" applyBorder="1" applyAlignment="1">
      <alignment horizontal="left" vertical="center" wrapText="1"/>
    </xf>
    <xf numFmtId="49" fontId="38" fillId="0" borderId="38" xfId="0" applyNumberFormat="1" applyFont="1" applyBorder="1" applyAlignment="1">
      <alignment horizontal="center" vertical="center"/>
    </xf>
    <xf numFmtId="49" fontId="38" fillId="0" borderId="22" xfId="0" applyNumberFormat="1" applyFont="1" applyBorder="1" applyAlignment="1">
      <alignment horizontal="center" vertical="center"/>
    </xf>
    <xf numFmtId="177" fontId="27" fillId="24" borderId="0" xfId="0" applyNumberFormat="1" applyFont="1" applyFill="1" applyAlignment="1">
      <alignment horizontal="center" vertical="center" wrapText="1"/>
    </xf>
    <xf numFmtId="0" fontId="51" fillId="24" borderId="0" xfId="0" applyFont="1" applyFill="1" applyAlignment="1">
      <alignment horizontal="center" vertical="center" wrapText="1"/>
    </xf>
    <xf numFmtId="177" fontId="52" fillId="24" borderId="0" xfId="0" applyNumberFormat="1" applyFont="1" applyFill="1" applyAlignment="1">
      <alignment horizontal="center" vertical="center" shrinkToFit="1"/>
    </xf>
    <xf numFmtId="183" fontId="27" fillId="0" borderId="11" xfId="0" applyNumberFormat="1" applyFont="1" applyBorder="1" applyAlignment="1">
      <alignment horizontal="center" vertical="center" wrapText="1"/>
    </xf>
    <xf numFmtId="0" fontId="27" fillId="30" borderId="34" xfId="0" applyFont="1" applyFill="1" applyBorder="1" applyAlignment="1">
      <alignment vertical="center" wrapText="1"/>
    </xf>
    <xf numFmtId="0" fontId="107" fillId="30" borderId="10" xfId="0" applyFont="1" applyFill="1" applyBorder="1" applyAlignment="1">
      <alignment horizontal="center" vertical="center" wrapText="1"/>
    </xf>
    <xf numFmtId="180" fontId="33" fillId="30" borderId="10" xfId="0" applyNumberFormat="1" applyFont="1" applyFill="1" applyBorder="1" applyAlignment="1">
      <alignment horizontal="center" vertical="center" wrapText="1"/>
    </xf>
    <xf numFmtId="0" fontId="33" fillId="30" borderId="10" xfId="0" applyFont="1" applyFill="1" applyBorder="1" applyAlignment="1">
      <alignment horizontal="center" vertical="center" wrapText="1"/>
    </xf>
    <xf numFmtId="178" fontId="33" fillId="30" borderId="36" xfId="0" applyNumberFormat="1" applyFont="1" applyFill="1" applyBorder="1" applyAlignment="1">
      <alignment horizontal="center" vertical="center"/>
    </xf>
    <xf numFmtId="0" fontId="107" fillId="29" borderId="10" xfId="0" applyFont="1" applyFill="1" applyBorder="1" applyAlignment="1">
      <alignment horizontal="center" vertical="center" wrapText="1"/>
    </xf>
    <xf numFmtId="0" fontId="114" fillId="0" borderId="10" xfId="0" applyFont="1" applyBorder="1" applyAlignment="1">
      <alignment horizontal="left" wrapText="1"/>
    </xf>
    <xf numFmtId="0" fontId="114" fillId="0" borderId="10" xfId="0" applyFont="1" applyBorder="1" applyAlignment="1">
      <alignment horizontal="center" wrapText="1"/>
    </xf>
    <xf numFmtId="0" fontId="113" fillId="0" borderId="10" xfId="44" applyFont="1" applyBorder="1" applyAlignment="1">
      <alignment horizontal="center" vertical="center" wrapText="1"/>
    </xf>
    <xf numFmtId="0" fontId="28" fillId="24" borderId="0" xfId="0" applyFont="1" applyFill="1" applyAlignment="1">
      <alignment horizontal="center" vertical="center" shrinkToFit="1"/>
    </xf>
    <xf numFmtId="0" fontId="27" fillId="24" borderId="0" xfId="0" applyFont="1" applyFill="1" applyAlignment="1">
      <alignment horizontal="center" vertical="center"/>
    </xf>
    <xf numFmtId="0" fontId="27" fillId="24" borderId="0" xfId="0" applyFont="1" applyFill="1" applyAlignment="1">
      <alignment vertical="top" wrapText="1"/>
    </xf>
    <xf numFmtId="49" fontId="27" fillId="24" borderId="0" xfId="0" applyNumberFormat="1" applyFont="1" applyFill="1">
      <alignment vertical="center"/>
    </xf>
    <xf numFmtId="0" fontId="29" fillId="24" borderId="0" xfId="0" applyFont="1" applyFill="1" applyAlignment="1">
      <alignment vertical="top" wrapText="1"/>
    </xf>
    <xf numFmtId="177" fontId="27" fillId="24" borderId="0" xfId="0" applyNumberFormat="1" applyFont="1" applyFill="1" applyAlignment="1">
      <alignment horizontal="center" vertical="center" shrinkToFit="1"/>
    </xf>
    <xf numFmtId="0" fontId="113" fillId="0" borderId="10" xfId="0" applyFont="1" applyBorder="1" applyAlignment="1">
      <alignment horizontal="center" vertical="center" wrapText="1"/>
    </xf>
    <xf numFmtId="0" fontId="78" fillId="0" borderId="11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shrinkToFit="1"/>
    </xf>
    <xf numFmtId="0" fontId="0" fillId="0" borderId="11" xfId="0" applyBorder="1">
      <alignment vertical="center"/>
    </xf>
    <xf numFmtId="1" fontId="0" fillId="0" borderId="0" xfId="0" applyNumberFormat="1">
      <alignment vertical="center"/>
    </xf>
    <xf numFmtId="1" fontId="56" fillId="0" borderId="45" xfId="0" applyNumberFormat="1" applyFont="1" applyBorder="1" applyAlignment="1">
      <alignment horizontal="center" vertical="center" wrapText="1"/>
    </xf>
    <xf numFmtId="1" fontId="33" fillId="24" borderId="45" xfId="0" applyNumberFormat="1" applyFont="1" applyFill="1" applyBorder="1" applyAlignment="1">
      <alignment horizontal="center" vertical="center" shrinkToFit="1"/>
    </xf>
    <xf numFmtId="1" fontId="33" fillId="30" borderId="10" xfId="0" applyNumberFormat="1" applyFont="1" applyFill="1" applyBorder="1" applyAlignment="1">
      <alignment horizontal="center" vertical="center" shrinkToFit="1"/>
    </xf>
    <xf numFmtId="1" fontId="33" fillId="24" borderId="17" xfId="0" applyNumberFormat="1" applyFont="1" applyFill="1" applyBorder="1" applyAlignment="1">
      <alignment horizontal="center" vertical="center" wrapText="1"/>
    </xf>
    <xf numFmtId="1" fontId="63" fillId="0" borderId="0" xfId="0" applyNumberFormat="1" applyFont="1">
      <alignment vertical="center"/>
    </xf>
    <xf numFmtId="0" fontId="45" fillId="24" borderId="10" xfId="0" applyFont="1" applyFill="1" applyBorder="1" applyAlignment="1">
      <alignment horizontal="center" wrapText="1"/>
    </xf>
    <xf numFmtId="0" fontId="115" fillId="24" borderId="10" xfId="0" applyFont="1" applyFill="1" applyBorder="1" applyAlignment="1">
      <alignment horizontal="center" vertical="top" wrapText="1"/>
    </xf>
    <xf numFmtId="0" fontId="27" fillId="24" borderId="43" xfId="0" applyFont="1" applyFill="1" applyBorder="1" applyAlignment="1">
      <alignment horizontal="left" vertical="top" wrapText="1"/>
    </xf>
    <xf numFmtId="0" fontId="27" fillId="24" borderId="16" xfId="0" quotePrefix="1" applyFont="1" applyFill="1" applyBorder="1" applyAlignment="1">
      <alignment horizontal="center" vertical="center"/>
    </xf>
    <xf numFmtId="0" fontId="27" fillId="24" borderId="15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26" borderId="21" xfId="0" applyFont="1" applyFill="1" applyBorder="1" applyAlignment="1">
      <alignment horizontal="center" vertical="center" wrapText="1"/>
    </xf>
    <xf numFmtId="0" fontId="27" fillId="26" borderId="10" xfId="0" applyFont="1" applyFill="1" applyBorder="1" applyAlignment="1">
      <alignment horizontal="center" vertical="center" wrapText="1"/>
    </xf>
    <xf numFmtId="0" fontId="27" fillId="26" borderId="15" xfId="0" applyFont="1" applyFill="1" applyBorder="1" applyAlignment="1">
      <alignment horizontal="center" vertical="center" wrapText="1"/>
    </xf>
    <xf numFmtId="0" fontId="27" fillId="24" borderId="13" xfId="0" applyFont="1" applyFill="1" applyBorder="1" applyAlignment="1">
      <alignment horizontal="left" vertical="center" wrapText="1"/>
    </xf>
    <xf numFmtId="49" fontId="27" fillId="24" borderId="15" xfId="0" applyNumberFormat="1" applyFont="1" applyFill="1" applyBorder="1" applyAlignment="1">
      <alignment horizontal="center" vertical="center" textRotation="255"/>
    </xf>
    <xf numFmtId="0" fontId="93" fillId="0" borderId="11" xfId="0" applyFont="1" applyBorder="1" applyAlignment="1">
      <alignment horizontal="center" vertical="center" wrapText="1"/>
    </xf>
    <xf numFmtId="0" fontId="88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2" fillId="0" borderId="30" xfId="0" applyFont="1" applyBorder="1" applyAlignment="1">
      <alignment horizontal="center" vertical="center" wrapText="1"/>
    </xf>
    <xf numFmtId="0" fontId="62" fillId="0" borderId="30" xfId="0" applyFont="1" applyBorder="1" applyAlignment="1">
      <alignment horizontal="center" vertical="center" wrapText="1"/>
    </xf>
    <xf numFmtId="0" fontId="110" fillId="30" borderId="10" xfId="0" applyFont="1" applyFill="1" applyBorder="1" applyAlignment="1">
      <alignment horizontal="center" vertical="center" wrapText="1"/>
    </xf>
    <xf numFmtId="0" fontId="110" fillId="28" borderId="16" xfId="0" applyFont="1" applyFill="1" applyBorder="1" applyAlignment="1">
      <alignment horizontal="center" vertical="center" wrapText="1"/>
    </xf>
    <xf numFmtId="0" fontId="110" fillId="28" borderId="43" xfId="0" applyFont="1" applyFill="1" applyBorder="1" applyAlignment="1">
      <alignment horizontal="center" vertical="center" wrapText="1"/>
    </xf>
    <xf numFmtId="0" fontId="110" fillId="28" borderId="13" xfId="0" applyFont="1" applyFill="1" applyBorder="1" applyAlignment="1">
      <alignment horizontal="center" vertical="center" wrapText="1"/>
    </xf>
    <xf numFmtId="0" fontId="88" fillId="0" borderId="0" xfId="0" applyFont="1" applyAlignment="1">
      <alignment horizontal="left" vertical="center"/>
    </xf>
    <xf numFmtId="49" fontId="30" fillId="0" borderId="10" xfId="0" applyNumberFormat="1" applyFont="1" applyBorder="1" applyAlignment="1">
      <alignment horizontal="center" vertical="center" wrapText="1"/>
    </xf>
    <xf numFmtId="0" fontId="20" fillId="24" borderId="0" xfId="0" applyFont="1" applyFill="1" applyAlignment="1">
      <alignment horizontal="left" vertical="center" shrinkToFit="1"/>
    </xf>
    <xf numFmtId="0" fontId="68" fillId="24" borderId="10" xfId="0" applyFont="1" applyFill="1" applyBorder="1" applyAlignment="1">
      <alignment horizontal="left" vertical="top" wrapText="1"/>
    </xf>
    <xf numFmtId="0" fontId="65" fillId="24" borderId="10" xfId="0" applyFont="1" applyFill="1" applyBorder="1" applyAlignment="1">
      <alignment vertical="center" wrapText="1"/>
    </xf>
    <xf numFmtId="0" fontId="72" fillId="0" borderId="22" xfId="0" applyFont="1" applyBorder="1" applyAlignment="1">
      <alignment horizontal="center" vertical="center" wrapText="1"/>
    </xf>
    <xf numFmtId="0" fontId="72" fillId="0" borderId="19" xfId="0" applyFont="1" applyBorder="1" applyAlignment="1">
      <alignment horizontal="center" vertical="center" wrapText="1"/>
    </xf>
    <xf numFmtId="0" fontId="59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5" fillId="0" borderId="15" xfId="0" applyFont="1" applyBorder="1" applyAlignment="1">
      <alignment horizontal="center" vertical="center" wrapText="1"/>
    </xf>
    <xf numFmtId="0" fontId="75" fillId="0" borderId="11" xfId="0" applyFont="1" applyBorder="1" applyAlignment="1">
      <alignment horizontal="center" vertical="center" wrapText="1"/>
    </xf>
    <xf numFmtId="49" fontId="30" fillId="0" borderId="17" xfId="0" applyNumberFormat="1" applyFont="1" applyBorder="1" applyAlignment="1">
      <alignment horizontal="center" vertical="center" wrapText="1"/>
    </xf>
    <xf numFmtId="49" fontId="30" fillId="0" borderId="15" xfId="0" applyNumberFormat="1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 wrapText="1"/>
    </xf>
    <xf numFmtId="0" fontId="72" fillId="0" borderId="15" xfId="0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 shrinkToFit="1"/>
    </xf>
    <xf numFmtId="14" fontId="28" fillId="0" borderId="10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30" fillId="0" borderId="29" xfId="0" applyFont="1" applyBorder="1" applyAlignment="1">
      <alignment horizontal="left" vertical="center"/>
    </xf>
    <xf numFmtId="0" fontId="29" fillId="0" borderId="29" xfId="0" applyFont="1" applyBorder="1">
      <alignment vertical="center"/>
    </xf>
    <xf numFmtId="0" fontId="27" fillId="24" borderId="17" xfId="0" applyFont="1" applyFill="1" applyBorder="1" applyAlignment="1">
      <alignment horizontal="center" vertical="top" wrapText="1"/>
    </xf>
    <xf numFmtId="0" fontId="27" fillId="24" borderId="15" xfId="0" applyFont="1" applyFill="1" applyBorder="1" applyAlignment="1">
      <alignment horizontal="center" vertical="top" wrapText="1"/>
    </xf>
    <xf numFmtId="0" fontId="27" fillId="24" borderId="11" xfId="0" applyFont="1" applyFill="1" applyBorder="1" applyAlignment="1">
      <alignment horizontal="center" vertical="top" wrapText="1"/>
    </xf>
    <xf numFmtId="49" fontId="30" fillId="0" borderId="16" xfId="0" applyNumberFormat="1" applyFont="1" applyBorder="1" applyAlignment="1">
      <alignment horizontal="center" vertical="center" wrapText="1"/>
    </xf>
    <xf numFmtId="49" fontId="112" fillId="0" borderId="10" xfId="0" applyNumberFormat="1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 wrapText="1"/>
    </xf>
    <xf numFmtId="14" fontId="28" fillId="0" borderId="16" xfId="0" applyNumberFormat="1" applyFont="1" applyBorder="1" applyAlignment="1">
      <alignment horizontal="center" vertical="center" shrinkToFit="1"/>
    </xf>
    <xf numFmtId="14" fontId="28" fillId="0" borderId="13" xfId="0" applyNumberFormat="1" applyFont="1" applyBorder="1" applyAlignment="1">
      <alignment horizontal="center" vertical="center" shrinkToFit="1"/>
    </xf>
    <xf numFmtId="14" fontId="28" fillId="0" borderId="0" xfId="0" applyNumberFormat="1" applyFont="1" applyAlignment="1">
      <alignment horizontal="center" vertical="center" shrinkToFit="1"/>
    </xf>
    <xf numFmtId="0" fontId="68" fillId="24" borderId="0" xfId="0" applyFont="1" applyFill="1" applyAlignment="1">
      <alignment horizontal="left" vertical="top" wrapText="1"/>
    </xf>
    <xf numFmtId="0" fontId="65" fillId="24" borderId="0" xfId="0" applyFont="1" applyFill="1" applyAlignment="1">
      <alignment vertical="center" wrapText="1"/>
    </xf>
    <xf numFmtId="0" fontId="72" fillId="0" borderId="21" xfId="0" applyFont="1" applyBorder="1" applyAlignment="1">
      <alignment horizontal="center" vertical="center" wrapText="1"/>
    </xf>
    <xf numFmtId="0" fontId="68" fillId="24" borderId="17" xfId="0" applyFont="1" applyFill="1" applyBorder="1" applyAlignment="1">
      <alignment horizontal="left" vertical="top" wrapText="1"/>
    </xf>
    <xf numFmtId="0" fontId="68" fillId="24" borderId="15" xfId="0" applyFont="1" applyFill="1" applyBorder="1" applyAlignment="1">
      <alignment horizontal="left" vertical="top" wrapText="1"/>
    </xf>
    <xf numFmtId="0" fontId="68" fillId="24" borderId="11" xfId="0" applyFont="1" applyFill="1" applyBorder="1" applyAlignment="1">
      <alignment horizontal="left" vertical="top" wrapText="1"/>
    </xf>
    <xf numFmtId="14" fontId="28" fillId="24" borderId="10" xfId="0" applyNumberFormat="1" applyFont="1" applyFill="1" applyBorder="1" applyAlignment="1">
      <alignment horizontal="center" vertical="center" shrinkToFit="1"/>
    </xf>
  </cellXfs>
  <cellStyles count="86">
    <cellStyle name="20% - 輔色1" xfId="1" builtinId="30" customBuiltin="1"/>
    <cellStyle name="20% - 輔色1 2" xfId="45" xr:uid="{B55008B9-C144-4FAC-9055-D2BC9AF7FEC1}"/>
    <cellStyle name="20% - 輔色2" xfId="2" builtinId="34" customBuiltin="1"/>
    <cellStyle name="20% - 輔色2 2" xfId="46" xr:uid="{62E3E076-935A-45F8-897F-4903BC7A7A53}"/>
    <cellStyle name="20% - 輔色3" xfId="3" builtinId="38" customBuiltin="1"/>
    <cellStyle name="20% - 輔色3 2" xfId="47" xr:uid="{A280E9FF-1D6D-4E6A-A789-536139D4C046}"/>
    <cellStyle name="20% - 輔色4" xfId="4" builtinId="42" customBuiltin="1"/>
    <cellStyle name="20% - 輔色4 2" xfId="48" xr:uid="{8D1CBED8-5962-410D-9C4D-610C7C79F56B}"/>
    <cellStyle name="20% - 輔色5" xfId="5" builtinId="46" customBuiltin="1"/>
    <cellStyle name="20% - 輔色5 2" xfId="49" xr:uid="{D568B83B-CAC0-442F-B343-35B6FC4114B8}"/>
    <cellStyle name="20% - 輔色6" xfId="6" builtinId="50" customBuiltin="1"/>
    <cellStyle name="20% - 輔色6 2" xfId="50" xr:uid="{91A1FD1D-BEBD-4B9E-AC81-C538BD89EC97}"/>
    <cellStyle name="40% - 輔色1" xfId="7" builtinId="31" customBuiltin="1"/>
    <cellStyle name="40% - 輔色1 2" xfId="51" xr:uid="{DE2BBCFB-2E94-4278-A966-C36093A1EC27}"/>
    <cellStyle name="40% - 輔色2" xfId="8" builtinId="35" customBuiltin="1"/>
    <cellStyle name="40% - 輔色2 2" xfId="52" xr:uid="{D1F10BD7-DAD6-4B08-8030-E3085130EE5F}"/>
    <cellStyle name="40% - 輔色3" xfId="9" builtinId="39" customBuiltin="1"/>
    <cellStyle name="40% - 輔色3 2" xfId="53" xr:uid="{1256A31F-EEE2-4D83-8F9F-DCF842A46D6D}"/>
    <cellStyle name="40% - 輔色4" xfId="10" builtinId="43" customBuiltin="1"/>
    <cellStyle name="40% - 輔色4 2" xfId="54" xr:uid="{56EEE1E4-DA63-49B8-B783-52EBFCA5CF6D}"/>
    <cellStyle name="40% - 輔色5" xfId="11" builtinId="47" customBuiltin="1"/>
    <cellStyle name="40% - 輔色5 2" xfId="55" xr:uid="{1D742992-5635-47DA-B1E1-34E794724061}"/>
    <cellStyle name="40% - 輔色6" xfId="12" builtinId="51" customBuiltin="1"/>
    <cellStyle name="40% - 輔色6 2" xfId="56" xr:uid="{AF8F4A3D-4E37-4FD7-A2BC-8790D35DE299}"/>
    <cellStyle name="60% - 輔色1" xfId="13" builtinId="32" customBuiltin="1"/>
    <cellStyle name="60% - 輔色1 2" xfId="57" xr:uid="{95239B9C-7C04-4662-8A8A-61FB62F3094B}"/>
    <cellStyle name="60% - 輔色2" xfId="14" builtinId="36" customBuiltin="1"/>
    <cellStyle name="60% - 輔色2 2" xfId="58" xr:uid="{2ED990E8-3DB6-471C-AC04-6D94857D7C28}"/>
    <cellStyle name="60% - 輔色3" xfId="15" builtinId="40" customBuiltin="1"/>
    <cellStyle name="60% - 輔色3 2" xfId="59" xr:uid="{7D264F7E-AF48-4BF1-A1F6-1F9AD6D4B6D7}"/>
    <cellStyle name="60% - 輔色4" xfId="16" builtinId="44" customBuiltin="1"/>
    <cellStyle name="60% - 輔色4 2" xfId="60" xr:uid="{8EA85A90-4022-4777-A7B2-524F34A9FA8A}"/>
    <cellStyle name="60% - 輔色5" xfId="17" builtinId="48" customBuiltin="1"/>
    <cellStyle name="60% - 輔色5 2" xfId="61" xr:uid="{9679875E-A2EB-4748-AFE4-F2E63B76790C}"/>
    <cellStyle name="60% - 輔色6" xfId="18" builtinId="52" customBuiltin="1"/>
    <cellStyle name="60% - 輔色6 2" xfId="62" xr:uid="{DE36D9B8-8983-43F3-AC4A-88C272CF2CAD}"/>
    <cellStyle name="一般" xfId="0" builtinId="0"/>
    <cellStyle name="一般 2" xfId="42" xr:uid="{00000000-0005-0000-0000-000013000000}"/>
    <cellStyle name="一般 3" xfId="44" xr:uid="{833826E6-E423-4A71-B4DD-9B92960CD120}"/>
    <cellStyle name="一般 4" xfId="43" xr:uid="{D0AB9C48-DDA2-4AF9-8508-D7E488215654}"/>
    <cellStyle name="中等" xfId="19" builtinId="28" customBuiltin="1"/>
    <cellStyle name="中等 2" xfId="63" xr:uid="{A9A025FD-58CA-4317-83B1-1D48FED10C62}"/>
    <cellStyle name="合計" xfId="20" builtinId="25" customBuiltin="1"/>
    <cellStyle name="合計 2" xfId="64" xr:uid="{DCA8E81C-BAEE-42B5-B516-74F6E7C84287}"/>
    <cellStyle name="好" xfId="21" builtinId="26" customBuiltin="1"/>
    <cellStyle name="好 2" xfId="65" xr:uid="{567BBBCC-EF1D-47F2-8E79-08A493AB891B}"/>
    <cellStyle name="計算方式" xfId="22" builtinId="22" customBuiltin="1"/>
    <cellStyle name="計算方式 2" xfId="66" xr:uid="{614D0887-8745-424E-BF05-1645EA0D38F9}"/>
    <cellStyle name="連結的儲存格" xfId="23" builtinId="24" customBuiltin="1"/>
    <cellStyle name="連結的儲存格 2" xfId="67" xr:uid="{E2784321-D05A-4EA1-9A21-39590367E6E6}"/>
    <cellStyle name="備註" xfId="24" builtinId="10" customBuiltin="1"/>
    <cellStyle name="備註 2" xfId="68" xr:uid="{9DFB7C21-6C35-495F-BCA7-9CD070E010F3}"/>
    <cellStyle name="說明文字" xfId="25" builtinId="53" customBuiltin="1"/>
    <cellStyle name="說明文字 2" xfId="69" xr:uid="{87BABBDE-11AA-4A05-8E2E-30D6E36E8BA0}"/>
    <cellStyle name="輔色1" xfId="26" builtinId="29" customBuiltin="1"/>
    <cellStyle name="輔色1 2" xfId="70" xr:uid="{11072855-3B14-444F-817E-B4DDD99C3A85}"/>
    <cellStyle name="輔色2" xfId="27" builtinId="33" customBuiltin="1"/>
    <cellStyle name="輔色2 2" xfId="71" xr:uid="{5802D469-8996-468C-A663-3CFD3941E3C8}"/>
    <cellStyle name="輔色3" xfId="28" builtinId="37" customBuiltin="1"/>
    <cellStyle name="輔色3 2" xfId="72" xr:uid="{297D30DD-D0CD-4CEE-9632-ACE3A86DE60F}"/>
    <cellStyle name="輔色4" xfId="29" builtinId="41" customBuiltin="1"/>
    <cellStyle name="輔色4 2" xfId="73" xr:uid="{8513321D-5E3C-4EA9-BD65-C2F0C2B70918}"/>
    <cellStyle name="輔色5" xfId="30" builtinId="45" customBuiltin="1"/>
    <cellStyle name="輔色5 2" xfId="74" xr:uid="{792DC88A-E7DF-4023-B20B-6F419444E933}"/>
    <cellStyle name="輔色6" xfId="31" builtinId="49" customBuiltin="1"/>
    <cellStyle name="輔色6 2" xfId="75" xr:uid="{DA1617BA-F457-4D5A-AF57-25CFB8957CBC}"/>
    <cellStyle name="標題" xfId="32" builtinId="15" customBuiltin="1"/>
    <cellStyle name="標題 1" xfId="33" builtinId="16" customBuiltin="1"/>
    <cellStyle name="標題 1 2" xfId="77" xr:uid="{7DCAD55F-D70C-49B5-B3BA-42DE6478E3E6}"/>
    <cellStyle name="標題 2" xfId="34" builtinId="17" customBuiltin="1"/>
    <cellStyle name="標題 2 2" xfId="78" xr:uid="{8E609265-A107-4120-AC41-8842EFFCFC38}"/>
    <cellStyle name="標題 3" xfId="35" builtinId="18" customBuiltin="1"/>
    <cellStyle name="標題 3 2" xfId="79" xr:uid="{BEE62130-1BFB-497B-8A87-A11FA097A98A}"/>
    <cellStyle name="標題 4" xfId="36" builtinId="19" customBuiltin="1"/>
    <cellStyle name="標題 4 2" xfId="80" xr:uid="{C6C69DA9-7299-4BA5-B252-23FFB8FE058F}"/>
    <cellStyle name="標題 5" xfId="76" xr:uid="{9FC7CF31-1856-4FDF-904E-152AB1F87D10}"/>
    <cellStyle name="輸入" xfId="37" builtinId="20" customBuiltin="1"/>
    <cellStyle name="輸入 2" xfId="81" xr:uid="{7AB1F0E0-607E-4D84-A0A3-F9BC2622E021}"/>
    <cellStyle name="輸出" xfId="38" builtinId="21" customBuiltin="1"/>
    <cellStyle name="輸出 2" xfId="82" xr:uid="{862F8A35-3BEC-4179-A052-09081394E392}"/>
    <cellStyle name="檢查儲存格" xfId="39" builtinId="23" customBuiltin="1"/>
    <cellStyle name="檢查儲存格 2" xfId="83" xr:uid="{8981301E-FDC4-4840-90E4-3A9BE95AA4DE}"/>
    <cellStyle name="壞" xfId="40" builtinId="27" customBuiltin="1"/>
    <cellStyle name="壞 2" xfId="84" xr:uid="{B8AACD0F-1460-4FC5-9DB5-076509469787}"/>
    <cellStyle name="警告文字" xfId="41" builtinId="11" customBuiltin="1"/>
    <cellStyle name="警告文字 2" xfId="85" xr:uid="{70BC7FD0-7B22-4C31-AB76-E45A83DA4730}"/>
  </cellStyles>
  <dxfs count="0"/>
  <tableStyles count="0" defaultTableStyle="TableStyleMedium9" defaultPivotStyle="PivotStyleLight16"/>
  <colors>
    <mruColors>
      <color rgb="FFFFCCFF"/>
      <color rgb="FF000080"/>
      <color rgb="FFFFCC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zoomScaleNormal="100" workbookViewId="0">
      <selection activeCell="A27" sqref="A27:N27"/>
    </sheetView>
  </sheetViews>
  <sheetFormatPr defaultRowHeight="16.5"/>
  <cols>
    <col min="1" max="1" width="11.125" style="10" customWidth="1"/>
    <col min="2" max="2" width="8.875" customWidth="1"/>
    <col min="3" max="3" width="16" customWidth="1"/>
    <col min="4" max="4" width="18.75" customWidth="1"/>
    <col min="5" max="5" width="8.25" customWidth="1"/>
    <col min="6" max="6" width="12.625" customWidth="1"/>
    <col min="7" max="7" width="2.5" style="310" customWidth="1"/>
    <col min="8" max="8" width="3.125" style="571" customWidth="1"/>
    <col min="9" max="13" width="3.125" customWidth="1"/>
    <col min="14" max="14" width="3.625" customWidth="1"/>
    <col min="15" max="18" width="9" hidden="1" customWidth="1"/>
    <col min="19" max="19" width="6.375" hidden="1" customWidth="1"/>
    <col min="20" max="21" width="0" hidden="1" customWidth="1"/>
  </cols>
  <sheetData>
    <row r="1" spans="1:20" ht="30.75" customHeight="1">
      <c r="A1" s="590" t="s">
        <v>84</v>
      </c>
      <c r="B1" s="590"/>
      <c r="C1" s="590"/>
      <c r="D1" s="590"/>
      <c r="E1" s="590"/>
      <c r="F1" s="590"/>
      <c r="G1" s="591"/>
      <c r="H1" s="591"/>
      <c r="I1" s="591"/>
      <c r="J1" s="591"/>
    </row>
    <row r="2" spans="1:20" ht="35.25" customHeight="1" thickBot="1">
      <c r="A2" s="340"/>
      <c r="B2" s="592" t="s">
        <v>581</v>
      </c>
      <c r="C2" s="592"/>
      <c r="D2" s="593" t="s">
        <v>504</v>
      </c>
      <c r="E2" s="593"/>
      <c r="F2" s="593"/>
    </row>
    <row r="3" spans="1:20" ht="63.75" customHeight="1" thickBot="1">
      <c r="A3" s="519" t="s">
        <v>440</v>
      </c>
      <c r="B3" s="519" t="s">
        <v>86</v>
      </c>
      <c r="C3" s="519" t="s">
        <v>87</v>
      </c>
      <c r="D3" s="519" t="s">
        <v>88</v>
      </c>
      <c r="E3" s="519" t="s">
        <v>71</v>
      </c>
      <c r="F3" s="520" t="s">
        <v>89</v>
      </c>
      <c r="G3" s="521" t="s">
        <v>461</v>
      </c>
      <c r="H3" s="572" t="s">
        <v>462</v>
      </c>
      <c r="I3" s="522" t="s">
        <v>463</v>
      </c>
      <c r="J3" s="523" t="s">
        <v>464</v>
      </c>
      <c r="K3" s="524" t="s">
        <v>465</v>
      </c>
      <c r="L3" s="525" t="s">
        <v>466</v>
      </c>
      <c r="M3" s="526" t="s">
        <v>467</v>
      </c>
      <c r="N3" s="527" t="s">
        <v>90</v>
      </c>
      <c r="T3" s="413"/>
    </row>
    <row r="4" spans="1:20" ht="27.95" customHeight="1" thickBot="1">
      <c r="A4" s="357" t="s">
        <v>482</v>
      </c>
      <c r="B4" s="530" t="s">
        <v>106</v>
      </c>
      <c r="C4" s="531" t="s">
        <v>613</v>
      </c>
      <c r="D4" s="532" t="s">
        <v>135</v>
      </c>
      <c r="E4" s="533" t="s">
        <v>107</v>
      </c>
      <c r="F4" s="534" t="s">
        <v>370</v>
      </c>
      <c r="G4" s="535"/>
      <c r="H4" s="573">
        <v>5</v>
      </c>
      <c r="I4" s="536">
        <v>2.3142857142857141</v>
      </c>
      <c r="J4" s="536">
        <v>2.2000000000000002</v>
      </c>
      <c r="K4" s="536">
        <v>2.5</v>
      </c>
      <c r="L4" s="537"/>
      <c r="M4" s="538"/>
      <c r="N4" s="373">
        <f t="shared" ref="N4:N9" si="0">(H4*70)+(I4*75)+(J4*25)+(K4*45)+(L4*60)+(M4*150)</f>
        <v>691.07142857142856</v>
      </c>
    </row>
    <row r="5" spans="1:20" ht="27.95" customHeight="1">
      <c r="A5" s="390" t="s">
        <v>483</v>
      </c>
      <c r="B5" s="539" t="s">
        <v>106</v>
      </c>
      <c r="C5" s="354" t="s">
        <v>133</v>
      </c>
      <c r="D5" s="404" t="s">
        <v>189</v>
      </c>
      <c r="E5" s="405" t="s">
        <v>107</v>
      </c>
      <c r="F5" s="406" t="s">
        <v>205</v>
      </c>
      <c r="G5" s="392"/>
      <c r="H5" s="353">
        <v>5</v>
      </c>
      <c r="I5" s="380">
        <v>2.8</v>
      </c>
      <c r="J5" s="377">
        <v>1.4</v>
      </c>
      <c r="K5" s="377">
        <v>2.5</v>
      </c>
      <c r="L5" s="375"/>
      <c r="M5" s="385"/>
      <c r="N5" s="373">
        <f t="shared" si="0"/>
        <v>707.5</v>
      </c>
      <c r="O5" t="s">
        <v>81</v>
      </c>
    </row>
    <row r="6" spans="1:20" ht="27.95" customHeight="1">
      <c r="A6" s="389" t="s">
        <v>484</v>
      </c>
      <c r="B6" s="528" t="s">
        <v>561</v>
      </c>
      <c r="C6" s="399" t="s">
        <v>551</v>
      </c>
      <c r="D6" s="400" t="s">
        <v>614</v>
      </c>
      <c r="E6" s="508" t="s">
        <v>188</v>
      </c>
      <c r="F6" s="398" t="s">
        <v>190</v>
      </c>
      <c r="G6" s="391"/>
      <c r="H6" s="382">
        <v>5</v>
      </c>
      <c r="I6" s="378">
        <v>2.7</v>
      </c>
      <c r="J6" s="378">
        <v>1.5</v>
      </c>
      <c r="K6" s="378">
        <v>2.5</v>
      </c>
      <c r="L6" s="374"/>
      <c r="M6" s="372"/>
      <c r="N6" s="386">
        <f t="shared" si="0"/>
        <v>702.5</v>
      </c>
    </row>
    <row r="7" spans="1:20" ht="27.95" customHeight="1">
      <c r="A7" s="389" t="s">
        <v>485</v>
      </c>
      <c r="B7" s="367" t="s">
        <v>191</v>
      </c>
      <c r="C7" s="399" t="s">
        <v>192</v>
      </c>
      <c r="D7" s="400" t="s">
        <v>607</v>
      </c>
      <c r="E7" s="411"/>
      <c r="F7" s="398"/>
      <c r="G7" s="391" t="s">
        <v>469</v>
      </c>
      <c r="H7" s="382">
        <v>5</v>
      </c>
      <c r="I7" s="381">
        <v>2.2000000000000002</v>
      </c>
      <c r="J7" s="378">
        <v>1</v>
      </c>
      <c r="K7" s="378">
        <v>2.5</v>
      </c>
      <c r="L7" s="374">
        <v>1</v>
      </c>
      <c r="M7" s="372"/>
      <c r="N7" s="386">
        <f t="shared" si="0"/>
        <v>712.5</v>
      </c>
    </row>
    <row r="8" spans="1:20" ht="27.95" customHeight="1">
      <c r="A8" s="389" t="s">
        <v>486</v>
      </c>
      <c r="B8" s="528" t="s">
        <v>106</v>
      </c>
      <c r="C8" s="399" t="s">
        <v>582</v>
      </c>
      <c r="D8" s="567" t="s">
        <v>552</v>
      </c>
      <c r="E8" s="411" t="s">
        <v>110</v>
      </c>
      <c r="F8" s="367" t="s">
        <v>519</v>
      </c>
      <c r="G8" s="391"/>
      <c r="H8" s="355">
        <v>5</v>
      </c>
      <c r="I8" s="379">
        <v>2.8</v>
      </c>
      <c r="J8" s="384">
        <v>1.7</v>
      </c>
      <c r="K8" s="384">
        <v>2.5</v>
      </c>
      <c r="L8" s="372"/>
      <c r="M8" s="372"/>
      <c r="N8" s="386">
        <f t="shared" si="0"/>
        <v>715</v>
      </c>
      <c r="O8" t="s">
        <v>80</v>
      </c>
    </row>
    <row r="9" spans="1:20" ht="27.95" customHeight="1" thickBot="1">
      <c r="A9" s="352" t="s">
        <v>487</v>
      </c>
      <c r="B9" s="540" t="s">
        <v>106</v>
      </c>
      <c r="C9" s="504" t="s">
        <v>583</v>
      </c>
      <c r="D9" s="505" t="s">
        <v>369</v>
      </c>
      <c r="E9" s="506" t="s">
        <v>187</v>
      </c>
      <c r="F9" s="398" t="s">
        <v>423</v>
      </c>
      <c r="G9" s="541" t="s">
        <v>468</v>
      </c>
      <c r="H9" s="365">
        <v>5</v>
      </c>
      <c r="I9" s="351">
        <v>2.4</v>
      </c>
      <c r="J9" s="351">
        <v>1.7</v>
      </c>
      <c r="K9" s="351">
        <v>2.5</v>
      </c>
      <c r="L9" s="366"/>
      <c r="M9" s="366"/>
      <c r="N9" s="358">
        <f t="shared" si="0"/>
        <v>685</v>
      </c>
    </row>
    <row r="10" spans="1:20" ht="27.95" customHeight="1">
      <c r="A10" s="390" t="s">
        <v>488</v>
      </c>
      <c r="B10" s="539" t="s">
        <v>106</v>
      </c>
      <c r="C10" s="354" t="s">
        <v>193</v>
      </c>
      <c r="D10" s="404" t="s">
        <v>368</v>
      </c>
      <c r="E10" s="405" t="s">
        <v>110</v>
      </c>
      <c r="F10" s="406" t="s">
        <v>198</v>
      </c>
      <c r="G10" s="392"/>
      <c r="H10" s="359">
        <v>5</v>
      </c>
      <c r="I10" s="360">
        <v>2.8</v>
      </c>
      <c r="J10" s="361">
        <v>1.7</v>
      </c>
      <c r="K10" s="361">
        <v>2.5</v>
      </c>
      <c r="L10" s="385"/>
      <c r="M10" s="385"/>
      <c r="N10" s="373">
        <f>(H10*70)+(I10*75)+(J10*25)+(K10*45)+(L10*60)+(M10*150)</f>
        <v>715</v>
      </c>
      <c r="O10" t="s">
        <v>79</v>
      </c>
    </row>
    <row r="11" spans="1:20" ht="27.95" customHeight="1">
      <c r="A11" s="389" t="s">
        <v>489</v>
      </c>
      <c r="B11" s="528" t="s">
        <v>561</v>
      </c>
      <c r="C11" s="399" t="s">
        <v>195</v>
      </c>
      <c r="D11" s="400" t="s">
        <v>196</v>
      </c>
      <c r="E11" s="508" t="s">
        <v>188</v>
      </c>
      <c r="F11" s="398" t="s">
        <v>526</v>
      </c>
      <c r="G11" s="391"/>
      <c r="H11" s="382">
        <v>5</v>
      </c>
      <c r="I11" s="378">
        <v>2.4</v>
      </c>
      <c r="J11" s="378">
        <v>1.8</v>
      </c>
      <c r="K11" s="378">
        <v>2.5</v>
      </c>
      <c r="L11" s="374"/>
      <c r="M11" s="372"/>
      <c r="N11" s="386">
        <f t="shared" ref="N11:N15" si="1">(H11*70)+(I11*75)+(J11*25)+(K11*45)+(L11*60)+(M11*150)</f>
        <v>687.5</v>
      </c>
    </row>
    <row r="12" spans="1:20" ht="27.95" customHeight="1">
      <c r="A12" s="389" t="s">
        <v>490</v>
      </c>
      <c r="B12" s="509" t="s">
        <v>105</v>
      </c>
      <c r="C12" s="399" t="s">
        <v>553</v>
      </c>
      <c r="D12" s="400" t="s">
        <v>545</v>
      </c>
      <c r="E12" s="411"/>
      <c r="F12" s="398" t="s">
        <v>194</v>
      </c>
      <c r="G12" s="391" t="s">
        <v>469</v>
      </c>
      <c r="H12" s="383">
        <v>5</v>
      </c>
      <c r="I12" s="378">
        <v>2.6987012987012986</v>
      </c>
      <c r="J12" s="378">
        <v>1</v>
      </c>
      <c r="K12" s="378">
        <v>2.5</v>
      </c>
      <c r="L12" s="374">
        <v>1</v>
      </c>
      <c r="M12" s="372"/>
      <c r="N12" s="386">
        <f t="shared" si="1"/>
        <v>749.90259740259739</v>
      </c>
    </row>
    <row r="13" spans="1:20" ht="27.95" customHeight="1">
      <c r="A13" s="389" t="s">
        <v>491</v>
      </c>
      <c r="B13" s="528" t="s">
        <v>106</v>
      </c>
      <c r="C13" s="399" t="s">
        <v>350</v>
      </c>
      <c r="D13" s="400" t="s">
        <v>200</v>
      </c>
      <c r="E13" s="411" t="s">
        <v>110</v>
      </c>
      <c r="F13" s="398" t="s">
        <v>201</v>
      </c>
      <c r="G13" s="391"/>
      <c r="H13" s="382">
        <v>5</v>
      </c>
      <c r="I13" s="378">
        <v>2.3142857142857145</v>
      </c>
      <c r="J13" s="378">
        <v>1.75</v>
      </c>
      <c r="K13" s="378">
        <v>2.5</v>
      </c>
      <c r="L13" s="374"/>
      <c r="M13" s="372"/>
      <c r="N13" s="386">
        <f t="shared" si="1"/>
        <v>679.82142857142856</v>
      </c>
    </row>
    <row r="14" spans="1:20" ht="27.95" customHeight="1" thickBot="1">
      <c r="A14" s="352" t="s">
        <v>492</v>
      </c>
      <c r="B14" s="540" t="s">
        <v>106</v>
      </c>
      <c r="C14" s="504" t="s">
        <v>554</v>
      </c>
      <c r="D14" s="400" t="s">
        <v>199</v>
      </c>
      <c r="E14" s="368" t="s">
        <v>184</v>
      </c>
      <c r="F14" s="507" t="s">
        <v>421</v>
      </c>
      <c r="G14" s="557" t="s">
        <v>626</v>
      </c>
      <c r="H14" s="362">
        <v>5</v>
      </c>
      <c r="I14" s="363">
        <v>2.6</v>
      </c>
      <c r="J14" s="363">
        <v>1.1000000000000001</v>
      </c>
      <c r="K14" s="363">
        <v>2.5</v>
      </c>
      <c r="L14" s="364"/>
      <c r="M14" s="366">
        <v>1</v>
      </c>
      <c r="N14" s="358">
        <f t="shared" si="1"/>
        <v>835</v>
      </c>
      <c r="T14" s="413"/>
    </row>
    <row r="15" spans="1:20" ht="27.95" customHeight="1">
      <c r="A15" s="390" t="s">
        <v>493</v>
      </c>
      <c r="B15" s="539" t="s">
        <v>106</v>
      </c>
      <c r="C15" s="354" t="s">
        <v>584</v>
      </c>
      <c r="D15" s="404" t="s">
        <v>472</v>
      </c>
      <c r="E15" s="588" t="s">
        <v>507</v>
      </c>
      <c r="F15" s="542" t="s">
        <v>559</v>
      </c>
      <c r="G15" s="392"/>
      <c r="H15" s="359">
        <v>5</v>
      </c>
      <c r="I15" s="360">
        <v>2.5</v>
      </c>
      <c r="J15" s="361">
        <v>1.6</v>
      </c>
      <c r="K15" s="361">
        <v>2.5</v>
      </c>
      <c r="L15" s="385"/>
      <c r="M15" s="385"/>
      <c r="N15" s="373">
        <f t="shared" si="1"/>
        <v>690</v>
      </c>
      <c r="O15" t="s">
        <v>83</v>
      </c>
    </row>
    <row r="16" spans="1:20" ht="27.95" customHeight="1">
      <c r="A16" s="552" t="s">
        <v>494</v>
      </c>
      <c r="B16" s="594" t="s">
        <v>517</v>
      </c>
      <c r="C16" s="594"/>
      <c r="D16" s="594"/>
      <c r="E16" s="594"/>
      <c r="F16" s="594"/>
      <c r="G16" s="553"/>
      <c r="H16" s="574"/>
      <c r="I16" s="554"/>
      <c r="J16" s="554"/>
      <c r="K16" s="554"/>
      <c r="L16" s="555"/>
      <c r="M16" s="555"/>
      <c r="N16" s="556"/>
    </row>
    <row r="17" spans="1:15" ht="27.95" customHeight="1">
      <c r="A17" s="389" t="s">
        <v>495</v>
      </c>
      <c r="B17" s="367" t="s">
        <v>109</v>
      </c>
      <c r="C17" s="399" t="s">
        <v>134</v>
      </c>
      <c r="D17" s="400" t="s">
        <v>203</v>
      </c>
      <c r="E17" s="411" t="s">
        <v>110</v>
      </c>
      <c r="F17" s="398" t="s">
        <v>555</v>
      </c>
      <c r="G17" s="391" t="s">
        <v>469</v>
      </c>
      <c r="H17" s="355">
        <v>5</v>
      </c>
      <c r="I17" s="379">
        <v>2.7</v>
      </c>
      <c r="J17" s="379">
        <v>1</v>
      </c>
      <c r="K17" s="379">
        <v>2.5</v>
      </c>
      <c r="L17" s="372">
        <v>1</v>
      </c>
      <c r="M17" s="372"/>
      <c r="N17" s="386">
        <f t="shared" ref="N17:N22" si="2">(H17*70)+(I17*75)+(J17*25)+(K17*45)+(L17*60)+(M17*150)</f>
        <v>750</v>
      </c>
    </row>
    <row r="18" spans="1:15" ht="27.95" customHeight="1">
      <c r="A18" s="389" t="s">
        <v>496</v>
      </c>
      <c r="B18" s="528" t="s">
        <v>106</v>
      </c>
      <c r="C18" s="399" t="s">
        <v>444</v>
      </c>
      <c r="D18" s="400" t="s">
        <v>515</v>
      </c>
      <c r="E18" s="411" t="s">
        <v>110</v>
      </c>
      <c r="F18" s="367" t="s">
        <v>543</v>
      </c>
      <c r="G18" s="391"/>
      <c r="H18" s="355">
        <v>5</v>
      </c>
      <c r="I18" s="379">
        <v>2.1</v>
      </c>
      <c r="J18" s="379">
        <v>1</v>
      </c>
      <c r="K18" s="379">
        <v>2.5</v>
      </c>
      <c r="L18" s="372"/>
      <c r="M18" s="372"/>
      <c r="N18" s="386">
        <f t="shared" si="2"/>
        <v>645</v>
      </c>
    </row>
    <row r="19" spans="1:15" ht="27.95" customHeight="1" thickBot="1">
      <c r="A19" s="352" t="s">
        <v>497</v>
      </c>
      <c r="B19" s="540" t="s">
        <v>106</v>
      </c>
      <c r="C19" s="504" t="s">
        <v>557</v>
      </c>
      <c r="D19" s="505" t="s">
        <v>374</v>
      </c>
      <c r="E19" s="506" t="s">
        <v>108</v>
      </c>
      <c r="F19" s="398" t="s">
        <v>204</v>
      </c>
      <c r="G19" s="356"/>
      <c r="H19" s="575">
        <v>5</v>
      </c>
      <c r="I19" s="363">
        <v>2.6</v>
      </c>
      <c r="J19" s="363">
        <v>1.7</v>
      </c>
      <c r="K19" s="363">
        <v>2.5</v>
      </c>
      <c r="L19" s="364"/>
      <c r="M19" s="366"/>
      <c r="N19" s="358">
        <f t="shared" si="2"/>
        <v>700</v>
      </c>
      <c r="O19" t="s">
        <v>82</v>
      </c>
    </row>
    <row r="20" spans="1:15" ht="27.95" customHeight="1">
      <c r="A20" s="371" t="s">
        <v>498</v>
      </c>
      <c r="B20" s="539" t="s">
        <v>106</v>
      </c>
      <c r="C20" s="354" t="s">
        <v>132</v>
      </c>
      <c r="D20" s="404" t="s">
        <v>445</v>
      </c>
      <c r="E20" s="405" t="s">
        <v>108</v>
      </c>
      <c r="F20" s="406" t="s">
        <v>206</v>
      </c>
      <c r="G20" s="392"/>
      <c r="H20" s="359">
        <v>5</v>
      </c>
      <c r="I20" s="360">
        <v>2.7</v>
      </c>
      <c r="J20" s="361">
        <v>1.27</v>
      </c>
      <c r="K20" s="361">
        <v>2.5</v>
      </c>
      <c r="L20" s="385"/>
      <c r="M20" s="385"/>
      <c r="N20" s="373">
        <f t="shared" si="2"/>
        <v>696.75</v>
      </c>
    </row>
    <row r="21" spans="1:15" ht="27.95" customHeight="1">
      <c r="A21" s="389" t="s">
        <v>499</v>
      </c>
      <c r="B21" s="528" t="s">
        <v>561</v>
      </c>
      <c r="C21" s="399" t="s">
        <v>615</v>
      </c>
      <c r="D21" s="400" t="s">
        <v>508</v>
      </c>
      <c r="E21" s="508" t="s">
        <v>507</v>
      </c>
      <c r="F21" s="398" t="s">
        <v>509</v>
      </c>
      <c r="G21" s="391"/>
      <c r="H21" s="382">
        <v>5</v>
      </c>
      <c r="I21" s="381">
        <v>2.2999999999999998</v>
      </c>
      <c r="J21" s="381">
        <v>1.8</v>
      </c>
      <c r="K21" s="381">
        <v>2.5</v>
      </c>
      <c r="L21" s="374"/>
      <c r="M21" s="372"/>
      <c r="N21" s="386">
        <f t="shared" si="2"/>
        <v>680</v>
      </c>
    </row>
    <row r="22" spans="1:15" ht="27.95" customHeight="1">
      <c r="A22" s="389" t="s">
        <v>500</v>
      </c>
      <c r="B22" s="367" t="s">
        <v>505</v>
      </c>
      <c r="C22" s="399" t="s">
        <v>611</v>
      </c>
      <c r="D22" s="400" t="s">
        <v>603</v>
      </c>
      <c r="E22" s="411"/>
      <c r="F22" s="398"/>
      <c r="G22" s="391" t="s">
        <v>469</v>
      </c>
      <c r="H22" s="382">
        <v>5</v>
      </c>
      <c r="I22" s="378">
        <v>2.7</v>
      </c>
      <c r="J22" s="378">
        <v>1</v>
      </c>
      <c r="K22" s="378">
        <v>2.5</v>
      </c>
      <c r="L22" s="374">
        <v>1</v>
      </c>
      <c r="M22" s="372"/>
      <c r="N22" s="386">
        <f t="shared" si="2"/>
        <v>750</v>
      </c>
    </row>
    <row r="23" spans="1:15" ht="27.95" customHeight="1">
      <c r="A23" s="389" t="s">
        <v>501</v>
      </c>
      <c r="B23" s="528" t="s">
        <v>106</v>
      </c>
      <c r="C23" s="399" t="s">
        <v>616</v>
      </c>
      <c r="D23" s="400" t="s">
        <v>556</v>
      </c>
      <c r="E23" s="411" t="s">
        <v>110</v>
      </c>
      <c r="F23" s="398" t="s">
        <v>371</v>
      </c>
      <c r="G23" s="391"/>
      <c r="H23" s="355">
        <v>5</v>
      </c>
      <c r="I23" s="379">
        <v>2.2000000000000002</v>
      </c>
      <c r="J23" s="379">
        <v>1.4</v>
      </c>
      <c r="K23" s="379">
        <v>2.5</v>
      </c>
      <c r="L23" s="372"/>
      <c r="M23" s="372"/>
      <c r="N23" s="386">
        <f>(H23*70)+(I23*75)+(J23*25)+(K23*45)+(L23*60)+(M23*150)</f>
        <v>662.5</v>
      </c>
    </row>
    <row r="24" spans="1:15" ht="27.95" customHeight="1" thickBot="1">
      <c r="A24" s="352" t="s">
        <v>502</v>
      </c>
      <c r="B24" s="540" t="s">
        <v>106</v>
      </c>
      <c r="C24" s="504" t="s">
        <v>612</v>
      </c>
      <c r="D24" s="505" t="s">
        <v>202</v>
      </c>
      <c r="E24" s="506" t="s">
        <v>506</v>
      </c>
      <c r="F24" s="507" t="s">
        <v>585</v>
      </c>
      <c r="G24" s="356"/>
      <c r="H24" s="362">
        <v>5</v>
      </c>
      <c r="I24" s="370">
        <v>2.5</v>
      </c>
      <c r="J24" s="370">
        <v>1.8</v>
      </c>
      <c r="K24" s="370">
        <v>2.5</v>
      </c>
      <c r="L24" s="364"/>
      <c r="M24" s="366"/>
      <c r="N24" s="358">
        <f t="shared" ref="N24:N25" si="3">(H24*70)+(I24*75)+(J24*25)+(K24*45)+(L24*60)+(M24*150)</f>
        <v>695</v>
      </c>
    </row>
    <row r="25" spans="1:15" ht="27.95" customHeight="1" thickBot="1">
      <c r="A25" s="510" t="s">
        <v>503</v>
      </c>
      <c r="B25" s="529" t="s">
        <v>106</v>
      </c>
      <c r="C25" s="511" t="s">
        <v>558</v>
      </c>
      <c r="D25" s="512" t="s">
        <v>516</v>
      </c>
      <c r="E25" s="513" t="s">
        <v>506</v>
      </c>
      <c r="F25" s="514" t="s">
        <v>419</v>
      </c>
      <c r="G25" s="515"/>
      <c r="H25" s="543">
        <v>5</v>
      </c>
      <c r="I25" s="544">
        <v>2.6</v>
      </c>
      <c r="J25" s="544">
        <v>1.5</v>
      </c>
      <c r="K25" s="544">
        <v>2.5</v>
      </c>
      <c r="L25" s="516"/>
      <c r="M25" s="517"/>
      <c r="N25" s="518">
        <f t="shared" si="3"/>
        <v>695</v>
      </c>
    </row>
    <row r="26" spans="1:15" ht="28.5" customHeight="1">
      <c r="A26" s="33" t="s">
        <v>100</v>
      </c>
      <c r="B26" s="34"/>
      <c r="C26" s="34"/>
      <c r="D26" s="35" t="s">
        <v>92</v>
      </c>
      <c r="E26" s="34"/>
      <c r="F26" s="339"/>
      <c r="G26" s="311" t="s">
        <v>101</v>
      </c>
      <c r="H26" s="576"/>
      <c r="I26" s="36"/>
      <c r="J26" s="36"/>
      <c r="K26" s="36"/>
      <c r="L26" s="21"/>
      <c r="M26" s="9"/>
      <c r="N26" s="9"/>
    </row>
    <row r="27" spans="1:15" ht="21">
      <c r="A27" s="589" t="s">
        <v>625</v>
      </c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</row>
    <row r="32" spans="1:15">
      <c r="G32" s="312"/>
    </row>
  </sheetData>
  <mergeCells count="5">
    <mergeCell ref="A27:N27"/>
    <mergeCell ref="A1:J1"/>
    <mergeCell ref="B2:C2"/>
    <mergeCell ref="D2:F2"/>
    <mergeCell ref="B16:F16"/>
  </mergeCells>
  <phoneticPr fontId="21" type="noConversion"/>
  <pageMargins left="0.19685039370078741" right="0" top="0" bottom="0" header="0.51181102362204722" footer="0.51181102362204722"/>
  <pageSetup paperSize="9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2"/>
  <sheetViews>
    <sheetView zoomScaleNormal="100" workbookViewId="0">
      <selection activeCell="C21" sqref="C21"/>
    </sheetView>
  </sheetViews>
  <sheetFormatPr defaultRowHeight="16.5"/>
  <cols>
    <col min="1" max="1" width="11.125" customWidth="1"/>
    <col min="2" max="2" width="8.875" customWidth="1"/>
    <col min="3" max="3" width="16" customWidth="1"/>
    <col min="4" max="4" width="17.5" customWidth="1"/>
    <col min="5" max="5" width="9.375" customWidth="1"/>
    <col min="6" max="6" width="12.625" customWidth="1"/>
    <col min="7" max="7" width="2.5" style="310" customWidth="1"/>
    <col min="8" max="8" width="3.125" style="571" customWidth="1"/>
    <col min="9" max="13" width="3.125" customWidth="1"/>
    <col min="14" max="14" width="3.625" customWidth="1"/>
  </cols>
  <sheetData>
    <row r="1" spans="1:16" ht="30.75" customHeight="1">
      <c r="A1" s="590" t="s">
        <v>84</v>
      </c>
      <c r="B1" s="590"/>
      <c r="C1" s="590"/>
      <c r="D1" s="590"/>
      <c r="E1" s="590"/>
      <c r="F1" s="590"/>
      <c r="G1" s="591"/>
      <c r="H1" s="591"/>
      <c r="I1" s="591"/>
      <c r="J1" s="591"/>
    </row>
    <row r="2" spans="1:16" ht="34.5" customHeight="1" thickBot="1">
      <c r="A2" s="164" t="s">
        <v>94</v>
      </c>
      <c r="B2" s="592" t="s">
        <v>581</v>
      </c>
      <c r="C2" s="592"/>
      <c r="D2" s="593" t="s">
        <v>504</v>
      </c>
      <c r="E2" s="593"/>
      <c r="F2" s="593"/>
    </row>
    <row r="3" spans="1:16" ht="63.75" customHeight="1" thickBot="1">
      <c r="A3" s="23" t="s">
        <v>85</v>
      </c>
      <c r="B3" s="519" t="s">
        <v>86</v>
      </c>
      <c r="C3" s="24" t="s">
        <v>87</v>
      </c>
      <c r="D3" s="24" t="s">
        <v>88</v>
      </c>
      <c r="E3" s="24" t="s">
        <v>71</v>
      </c>
      <c r="F3" s="24" t="s">
        <v>0</v>
      </c>
      <c r="G3" s="521" t="s">
        <v>461</v>
      </c>
      <c r="H3" s="572" t="s">
        <v>462</v>
      </c>
      <c r="I3" s="522" t="s">
        <v>463</v>
      </c>
      <c r="J3" s="523" t="s">
        <v>464</v>
      </c>
      <c r="K3" s="524" t="s">
        <v>465</v>
      </c>
      <c r="L3" s="525" t="s">
        <v>466</v>
      </c>
      <c r="M3" s="526" t="s">
        <v>467</v>
      </c>
      <c r="N3" s="25" t="s">
        <v>90</v>
      </c>
    </row>
    <row r="4" spans="1:16" ht="27.95" customHeight="1" thickBot="1">
      <c r="A4" s="357" t="s">
        <v>482</v>
      </c>
      <c r="B4" s="530" t="s">
        <v>106</v>
      </c>
      <c r="C4" s="397" t="s">
        <v>572</v>
      </c>
      <c r="D4" s="401" t="s">
        <v>135</v>
      </c>
      <c r="E4" s="402" t="s">
        <v>107</v>
      </c>
      <c r="F4" s="416" t="s">
        <v>377</v>
      </c>
      <c r="G4" s="535"/>
      <c r="H4" s="573">
        <v>5</v>
      </c>
      <c r="I4" s="536">
        <v>2.3142857142857141</v>
      </c>
      <c r="J4" s="536">
        <v>2.2000000000000002</v>
      </c>
      <c r="K4" s="536">
        <v>2.5</v>
      </c>
      <c r="L4" s="537"/>
      <c r="M4" s="538"/>
      <c r="N4" s="376">
        <f t="shared" ref="N4:N9" si="0">(H4*70)+(I4*75)+(J4*25)+(K4*45)+(L4*60)+(M4*150)</f>
        <v>691.07142857142856</v>
      </c>
    </row>
    <row r="5" spans="1:16" ht="27.95" customHeight="1">
      <c r="A5" s="390" t="s">
        <v>483</v>
      </c>
      <c r="B5" s="539" t="s">
        <v>106</v>
      </c>
      <c r="C5" s="396" t="s">
        <v>373</v>
      </c>
      <c r="D5" s="404" t="s">
        <v>189</v>
      </c>
      <c r="E5" s="405" t="s">
        <v>107</v>
      </c>
      <c r="F5" s="406" t="s">
        <v>205</v>
      </c>
      <c r="G5" s="392"/>
      <c r="H5" s="353">
        <v>5</v>
      </c>
      <c r="I5" s="380">
        <v>2.8</v>
      </c>
      <c r="J5" s="377">
        <v>1.4</v>
      </c>
      <c r="K5" s="377">
        <v>2.5</v>
      </c>
      <c r="L5" s="375"/>
      <c r="M5" s="385"/>
      <c r="N5" s="373">
        <f t="shared" si="0"/>
        <v>707.5</v>
      </c>
    </row>
    <row r="6" spans="1:16" ht="27.95" customHeight="1">
      <c r="A6" s="389" t="s">
        <v>484</v>
      </c>
      <c r="B6" s="528" t="s">
        <v>561</v>
      </c>
      <c r="C6" s="397" t="s">
        <v>387</v>
      </c>
      <c r="D6" s="400" t="s">
        <v>614</v>
      </c>
      <c r="E6" s="403" t="s">
        <v>188</v>
      </c>
      <c r="F6" s="394" t="s">
        <v>375</v>
      </c>
      <c r="G6" s="391"/>
      <c r="H6" s="382">
        <v>5</v>
      </c>
      <c r="I6" s="378">
        <v>2.7</v>
      </c>
      <c r="J6" s="378">
        <v>1.5</v>
      </c>
      <c r="K6" s="378">
        <v>2.5</v>
      </c>
      <c r="L6" s="374"/>
      <c r="M6" s="372"/>
      <c r="N6" s="376">
        <f t="shared" si="0"/>
        <v>702.5</v>
      </c>
    </row>
    <row r="7" spans="1:16" ht="27.95" customHeight="1">
      <c r="A7" s="389" t="s">
        <v>485</v>
      </c>
      <c r="B7" s="367" t="s">
        <v>191</v>
      </c>
      <c r="C7" s="397" t="s">
        <v>192</v>
      </c>
      <c r="D7" s="400" t="s">
        <v>607</v>
      </c>
      <c r="E7" s="411"/>
      <c r="F7" s="398"/>
      <c r="G7" s="391" t="s">
        <v>469</v>
      </c>
      <c r="H7" s="382">
        <v>5</v>
      </c>
      <c r="I7" s="381">
        <v>2.2000000000000002</v>
      </c>
      <c r="J7" s="378">
        <v>1</v>
      </c>
      <c r="K7" s="378">
        <v>2.5</v>
      </c>
      <c r="L7" s="374">
        <v>1</v>
      </c>
      <c r="M7" s="372"/>
      <c r="N7" s="376">
        <f t="shared" si="0"/>
        <v>712.5</v>
      </c>
    </row>
    <row r="8" spans="1:16" ht="27.95" customHeight="1">
      <c r="A8" s="389" t="s">
        <v>486</v>
      </c>
      <c r="B8" s="528" t="s">
        <v>106</v>
      </c>
      <c r="C8" s="399" t="s">
        <v>425</v>
      </c>
      <c r="D8" s="400" t="s">
        <v>552</v>
      </c>
      <c r="E8" s="402" t="s">
        <v>107</v>
      </c>
      <c r="F8" s="367" t="s">
        <v>519</v>
      </c>
      <c r="G8" s="391"/>
      <c r="H8" s="355">
        <v>5</v>
      </c>
      <c r="I8" s="379">
        <v>2.8</v>
      </c>
      <c r="J8" s="384">
        <v>1.7</v>
      </c>
      <c r="K8" s="384">
        <v>2.5</v>
      </c>
      <c r="L8" s="372"/>
      <c r="M8" s="372"/>
      <c r="N8" s="376">
        <f t="shared" si="0"/>
        <v>715</v>
      </c>
    </row>
    <row r="9" spans="1:16" ht="27.95" customHeight="1" thickBot="1">
      <c r="A9" s="352" t="s">
        <v>487</v>
      </c>
      <c r="B9" s="540" t="s">
        <v>106</v>
      </c>
      <c r="C9" s="412" t="s">
        <v>376</v>
      </c>
      <c r="D9" s="407" t="s">
        <v>369</v>
      </c>
      <c r="E9" s="408" t="s">
        <v>187</v>
      </c>
      <c r="F9" s="369" t="s">
        <v>423</v>
      </c>
      <c r="G9" s="541" t="s">
        <v>468</v>
      </c>
      <c r="H9" s="365">
        <v>5</v>
      </c>
      <c r="I9" s="351">
        <v>2.4</v>
      </c>
      <c r="J9" s="351">
        <v>1.7</v>
      </c>
      <c r="K9" s="351">
        <v>2.5</v>
      </c>
      <c r="L9" s="366"/>
      <c r="M9" s="366"/>
      <c r="N9" s="393">
        <f t="shared" si="0"/>
        <v>685</v>
      </c>
    </row>
    <row r="10" spans="1:16" ht="27.95" customHeight="1">
      <c r="A10" s="390" t="s">
        <v>488</v>
      </c>
      <c r="B10" s="539" t="s">
        <v>106</v>
      </c>
      <c r="C10" s="397" t="s">
        <v>378</v>
      </c>
      <c r="D10" s="401" t="s">
        <v>368</v>
      </c>
      <c r="E10" s="402" t="s">
        <v>110</v>
      </c>
      <c r="F10" s="394" t="s">
        <v>441</v>
      </c>
      <c r="G10" s="392"/>
      <c r="H10" s="359">
        <v>5</v>
      </c>
      <c r="I10" s="360">
        <v>2.8</v>
      </c>
      <c r="J10" s="361">
        <v>1.7</v>
      </c>
      <c r="K10" s="361">
        <v>2.5</v>
      </c>
      <c r="L10" s="385"/>
      <c r="M10" s="385"/>
      <c r="N10" s="376">
        <f>(H10*70)+(I10*75)+(J10*25)+(K10*45)+(L10*60)+(M10*150)</f>
        <v>715</v>
      </c>
    </row>
    <row r="11" spans="1:16" ht="27.95" customHeight="1">
      <c r="A11" s="389" t="s">
        <v>489</v>
      </c>
      <c r="B11" s="528" t="s">
        <v>561</v>
      </c>
      <c r="C11" s="503" t="s">
        <v>574</v>
      </c>
      <c r="D11" s="401" t="s">
        <v>196</v>
      </c>
      <c r="E11" s="403" t="s">
        <v>188</v>
      </c>
      <c r="F11" s="398" t="s">
        <v>526</v>
      </c>
      <c r="G11" s="391"/>
      <c r="H11" s="382">
        <v>5</v>
      </c>
      <c r="I11" s="378">
        <v>2.4</v>
      </c>
      <c r="J11" s="378">
        <v>1.8</v>
      </c>
      <c r="K11" s="378">
        <v>2.5</v>
      </c>
      <c r="L11" s="374"/>
      <c r="M11" s="372"/>
      <c r="N11" s="376">
        <f t="shared" ref="N11:N15" si="1">(H11*70)+(I11*75)+(J11*25)+(K11*45)+(L11*60)+(M11*150)</f>
        <v>687.5</v>
      </c>
    </row>
    <row r="12" spans="1:16" ht="27.95" customHeight="1">
      <c r="A12" s="389" t="s">
        <v>490</v>
      </c>
      <c r="B12" s="509" t="s">
        <v>105</v>
      </c>
      <c r="C12" s="399" t="s">
        <v>197</v>
      </c>
      <c r="D12" s="400" t="s">
        <v>380</v>
      </c>
      <c r="E12" s="411"/>
      <c r="F12" s="394" t="s">
        <v>379</v>
      </c>
      <c r="G12" s="391" t="s">
        <v>469</v>
      </c>
      <c r="H12" s="383">
        <v>5</v>
      </c>
      <c r="I12" s="378">
        <v>2.6987012987012986</v>
      </c>
      <c r="J12" s="378">
        <v>1</v>
      </c>
      <c r="K12" s="378">
        <v>2.5</v>
      </c>
      <c r="L12" s="374">
        <v>1</v>
      </c>
      <c r="M12" s="372"/>
      <c r="N12" s="376">
        <f t="shared" si="1"/>
        <v>749.90259740259739</v>
      </c>
      <c r="P12" s="336" t="s">
        <v>426</v>
      </c>
    </row>
    <row r="13" spans="1:16" ht="27.95" customHeight="1">
      <c r="A13" s="389" t="s">
        <v>491</v>
      </c>
      <c r="B13" s="528" t="s">
        <v>106</v>
      </c>
      <c r="C13" s="399" t="s">
        <v>573</v>
      </c>
      <c r="D13" s="560" t="s">
        <v>575</v>
      </c>
      <c r="E13" s="402" t="s">
        <v>107</v>
      </c>
      <c r="F13" s="398" t="s">
        <v>201</v>
      </c>
      <c r="G13" s="391"/>
      <c r="H13" s="382">
        <v>5</v>
      </c>
      <c r="I13" s="378">
        <v>2.3142857142857145</v>
      </c>
      <c r="J13" s="378">
        <v>1.75</v>
      </c>
      <c r="K13" s="378">
        <v>2.5</v>
      </c>
      <c r="L13" s="374"/>
      <c r="M13" s="372"/>
      <c r="N13" s="376">
        <f t="shared" si="1"/>
        <v>679.82142857142856</v>
      </c>
    </row>
    <row r="14" spans="1:16" ht="27.95" customHeight="1" thickBot="1">
      <c r="A14" s="352" t="s">
        <v>492</v>
      </c>
      <c r="B14" s="540" t="s">
        <v>106</v>
      </c>
      <c r="C14" s="409" t="s">
        <v>571</v>
      </c>
      <c r="D14" s="400" t="s">
        <v>199</v>
      </c>
      <c r="E14" s="408" t="s">
        <v>184</v>
      </c>
      <c r="F14" s="369" t="s">
        <v>421</v>
      </c>
      <c r="G14" s="557" t="s">
        <v>626</v>
      </c>
      <c r="H14" s="362">
        <v>5</v>
      </c>
      <c r="I14" s="363">
        <v>2.6</v>
      </c>
      <c r="J14" s="363">
        <v>1.1000000000000001</v>
      </c>
      <c r="K14" s="363">
        <v>2.5</v>
      </c>
      <c r="L14" s="364"/>
      <c r="M14" s="366">
        <v>1</v>
      </c>
      <c r="N14" s="387">
        <f t="shared" si="1"/>
        <v>835</v>
      </c>
    </row>
    <row r="15" spans="1:16" ht="27.95" customHeight="1">
      <c r="A15" s="390" t="s">
        <v>493</v>
      </c>
      <c r="B15" s="539" t="s">
        <v>106</v>
      </c>
      <c r="C15" s="354" t="s">
        <v>586</v>
      </c>
      <c r="D15" s="404" t="s">
        <v>560</v>
      </c>
      <c r="E15" s="588" t="s">
        <v>507</v>
      </c>
      <c r="F15" s="502" t="s">
        <v>559</v>
      </c>
      <c r="G15" s="392"/>
      <c r="H15" s="359">
        <v>5</v>
      </c>
      <c r="I15" s="360">
        <v>2.5</v>
      </c>
      <c r="J15" s="361">
        <v>1.6</v>
      </c>
      <c r="K15" s="361">
        <v>2.5</v>
      </c>
      <c r="L15" s="385"/>
      <c r="M15" s="385"/>
      <c r="N15" s="373">
        <f t="shared" si="1"/>
        <v>690</v>
      </c>
    </row>
    <row r="16" spans="1:16" ht="27.95" customHeight="1">
      <c r="A16" s="414" t="s">
        <v>494</v>
      </c>
      <c r="B16" s="595" t="s">
        <v>517</v>
      </c>
      <c r="C16" s="596"/>
      <c r="D16" s="596"/>
      <c r="E16" s="596"/>
      <c r="F16" s="597"/>
      <c r="G16" s="553"/>
      <c r="H16" s="574"/>
      <c r="I16" s="554"/>
      <c r="J16" s="554"/>
      <c r="K16" s="554"/>
      <c r="L16" s="555"/>
      <c r="M16" s="555"/>
      <c r="N16" s="415"/>
    </row>
    <row r="17" spans="1:15" ht="27.95" customHeight="1">
      <c r="A17" s="389" t="s">
        <v>495</v>
      </c>
      <c r="B17" s="367" t="s">
        <v>109</v>
      </c>
      <c r="C17" s="397" t="s">
        <v>382</v>
      </c>
      <c r="D17" s="401" t="s">
        <v>383</v>
      </c>
      <c r="E17" s="411" t="s">
        <v>384</v>
      </c>
      <c r="F17" s="398" t="s">
        <v>420</v>
      </c>
      <c r="G17" s="391" t="s">
        <v>469</v>
      </c>
      <c r="H17" s="355">
        <v>5</v>
      </c>
      <c r="I17" s="379">
        <v>2.7</v>
      </c>
      <c r="J17" s="379">
        <v>1</v>
      </c>
      <c r="K17" s="379">
        <v>2.5</v>
      </c>
      <c r="L17" s="372">
        <v>1</v>
      </c>
      <c r="M17" s="372"/>
      <c r="N17" s="376">
        <f t="shared" ref="N17:N22" si="2">(H17*70)+(I17*75)+(J17*25)+(K17*45)+(L17*60)+(M17*150)</f>
        <v>750</v>
      </c>
    </row>
    <row r="18" spans="1:15" ht="27.95" customHeight="1">
      <c r="A18" s="389" t="s">
        <v>496</v>
      </c>
      <c r="B18" s="528" t="s">
        <v>106</v>
      </c>
      <c r="C18" s="397" t="s">
        <v>515</v>
      </c>
      <c r="D18" s="400" t="s">
        <v>429</v>
      </c>
      <c r="E18" s="402" t="s">
        <v>107</v>
      </c>
      <c r="F18" s="568" t="s">
        <v>543</v>
      </c>
      <c r="G18" s="391"/>
      <c r="H18" s="355">
        <v>5</v>
      </c>
      <c r="I18" s="379">
        <v>2.1</v>
      </c>
      <c r="J18" s="379">
        <v>1</v>
      </c>
      <c r="K18" s="379">
        <v>2.5</v>
      </c>
      <c r="L18" s="372"/>
      <c r="M18" s="372"/>
      <c r="N18" s="376">
        <f t="shared" si="2"/>
        <v>645</v>
      </c>
    </row>
    <row r="19" spans="1:15" ht="27.95" customHeight="1" thickBot="1">
      <c r="A19" s="388" t="s">
        <v>497</v>
      </c>
      <c r="B19" s="540" t="s">
        <v>106</v>
      </c>
      <c r="C19" s="409" t="s">
        <v>381</v>
      </c>
      <c r="D19" s="410" t="s">
        <v>520</v>
      </c>
      <c r="E19" s="368" t="s">
        <v>108</v>
      </c>
      <c r="F19" s="394" t="s">
        <v>375</v>
      </c>
      <c r="G19" s="356"/>
      <c r="H19" s="575">
        <v>5</v>
      </c>
      <c r="I19" s="363">
        <v>2.6</v>
      </c>
      <c r="J19" s="363">
        <v>1.7</v>
      </c>
      <c r="K19" s="363">
        <v>2.5</v>
      </c>
      <c r="L19" s="364"/>
      <c r="M19" s="366"/>
      <c r="N19" s="387">
        <f t="shared" si="2"/>
        <v>700</v>
      </c>
    </row>
    <row r="20" spans="1:15" ht="27.95" customHeight="1">
      <c r="A20" s="371" t="s">
        <v>498</v>
      </c>
      <c r="B20" s="539" t="s">
        <v>106</v>
      </c>
      <c r="C20" s="354" t="s">
        <v>386</v>
      </c>
      <c r="D20" s="400" t="s">
        <v>445</v>
      </c>
      <c r="E20" s="405" t="s">
        <v>108</v>
      </c>
      <c r="F20" s="406" t="s">
        <v>422</v>
      </c>
      <c r="G20" s="392"/>
      <c r="H20" s="359">
        <v>5</v>
      </c>
      <c r="I20" s="360">
        <v>2.7</v>
      </c>
      <c r="J20" s="361">
        <v>1.27</v>
      </c>
      <c r="K20" s="361">
        <v>2.5</v>
      </c>
      <c r="L20" s="385"/>
      <c r="M20" s="385"/>
      <c r="N20" s="373">
        <f t="shared" si="2"/>
        <v>696.75</v>
      </c>
    </row>
    <row r="21" spans="1:15" ht="27.95" customHeight="1">
      <c r="A21" s="389" t="s">
        <v>499</v>
      </c>
      <c r="B21" s="528" t="s">
        <v>561</v>
      </c>
      <c r="C21" s="399" t="s">
        <v>617</v>
      </c>
      <c r="D21" s="400" t="s">
        <v>207</v>
      </c>
      <c r="E21" s="403" t="s">
        <v>188</v>
      </c>
      <c r="F21" s="398" t="s">
        <v>388</v>
      </c>
      <c r="G21" s="391"/>
      <c r="H21" s="382">
        <v>5</v>
      </c>
      <c r="I21" s="381">
        <v>2.2999999999999998</v>
      </c>
      <c r="J21" s="381">
        <v>1.8</v>
      </c>
      <c r="K21" s="381">
        <v>2.5</v>
      </c>
      <c r="L21" s="374"/>
      <c r="M21" s="372"/>
      <c r="N21" s="386">
        <f t="shared" si="2"/>
        <v>680</v>
      </c>
    </row>
    <row r="22" spans="1:15" ht="27.95" customHeight="1">
      <c r="A22" s="389" t="s">
        <v>500</v>
      </c>
      <c r="B22" s="367" t="s">
        <v>505</v>
      </c>
      <c r="C22" s="399" t="s">
        <v>611</v>
      </c>
      <c r="D22" s="400" t="s">
        <v>603</v>
      </c>
      <c r="E22" s="411"/>
      <c r="F22" s="398"/>
      <c r="G22" s="391" t="s">
        <v>469</v>
      </c>
      <c r="H22" s="382">
        <v>5</v>
      </c>
      <c r="I22" s="378">
        <v>2.7</v>
      </c>
      <c r="J22" s="378">
        <v>1</v>
      </c>
      <c r="K22" s="378">
        <v>2.5</v>
      </c>
      <c r="L22" s="374">
        <v>1</v>
      </c>
      <c r="M22" s="372"/>
      <c r="N22" s="386">
        <f t="shared" si="2"/>
        <v>750</v>
      </c>
    </row>
    <row r="23" spans="1:15" ht="27.95" customHeight="1">
      <c r="A23" s="389" t="s">
        <v>501</v>
      </c>
      <c r="B23" s="528" t="s">
        <v>106</v>
      </c>
      <c r="C23" s="395" t="s">
        <v>428</v>
      </c>
      <c r="D23" s="400" t="s">
        <v>556</v>
      </c>
      <c r="E23" s="402" t="s">
        <v>107</v>
      </c>
      <c r="F23" s="398" t="s">
        <v>446</v>
      </c>
      <c r="G23" s="391"/>
      <c r="H23" s="355">
        <v>5</v>
      </c>
      <c r="I23" s="379">
        <v>2.2000000000000002</v>
      </c>
      <c r="J23" s="379">
        <v>1.4</v>
      </c>
      <c r="K23" s="379">
        <v>2.5</v>
      </c>
      <c r="L23" s="372"/>
      <c r="M23" s="372"/>
      <c r="N23" s="386">
        <f>(H23*70)+(I23*75)+(J23*25)+(K23*45)+(L23*60)+(M23*150)</f>
        <v>662.5</v>
      </c>
    </row>
    <row r="24" spans="1:15" ht="27.95" customHeight="1" thickBot="1">
      <c r="A24" s="388" t="s">
        <v>502</v>
      </c>
      <c r="B24" s="540" t="s">
        <v>106</v>
      </c>
      <c r="C24" s="409" t="s">
        <v>427</v>
      </c>
      <c r="D24" s="410" t="s">
        <v>202</v>
      </c>
      <c r="E24" s="408" t="s">
        <v>107</v>
      </c>
      <c r="F24" s="369" t="s">
        <v>587</v>
      </c>
      <c r="G24" s="356"/>
      <c r="H24" s="362">
        <v>5</v>
      </c>
      <c r="I24" s="370">
        <v>2.5</v>
      </c>
      <c r="J24" s="370">
        <v>1.8</v>
      </c>
      <c r="K24" s="370">
        <v>2.5</v>
      </c>
      <c r="L24" s="364"/>
      <c r="M24" s="366"/>
      <c r="N24" s="393">
        <f>(H24*70)+(I24*75)+(J24*25)+(K24*45)+(L24*60)+(M24*150)</f>
        <v>695</v>
      </c>
      <c r="O24" s="341"/>
    </row>
    <row r="25" spans="1:15" ht="27.95" customHeight="1" thickBot="1">
      <c r="A25" s="510" t="s">
        <v>503</v>
      </c>
      <c r="B25" s="529" t="s">
        <v>106</v>
      </c>
      <c r="C25" s="511" t="s">
        <v>372</v>
      </c>
      <c r="D25" s="512" t="s">
        <v>518</v>
      </c>
      <c r="E25" s="513" t="s">
        <v>107</v>
      </c>
      <c r="F25" s="514" t="s">
        <v>385</v>
      </c>
      <c r="G25" s="515"/>
      <c r="H25" s="543">
        <v>5</v>
      </c>
      <c r="I25" s="544">
        <v>2.6</v>
      </c>
      <c r="J25" s="544">
        <v>1.5</v>
      </c>
      <c r="K25" s="544">
        <v>2.5</v>
      </c>
      <c r="L25" s="516"/>
      <c r="M25" s="517"/>
      <c r="N25" s="518">
        <f t="shared" ref="N25" si="3">(H25*70)+(I25*75)+(J25*25)+(K25*45)+(L25*60)+(M25*150)</f>
        <v>695</v>
      </c>
    </row>
    <row r="26" spans="1:15" ht="26.25" customHeight="1">
      <c r="A26" s="33" t="s">
        <v>91</v>
      </c>
      <c r="B26" s="34"/>
      <c r="C26" s="34"/>
      <c r="D26" s="35" t="s">
        <v>92</v>
      </c>
      <c r="E26" s="34"/>
      <c r="F26" s="36"/>
      <c r="G26" s="311" t="s">
        <v>93</v>
      </c>
      <c r="H26" s="576"/>
      <c r="I26" s="36"/>
      <c r="J26" s="36"/>
      <c r="K26" s="36"/>
      <c r="L26" s="21"/>
      <c r="M26" s="9"/>
      <c r="N26" s="9"/>
    </row>
    <row r="27" spans="1:15">
      <c r="H27"/>
    </row>
    <row r="32" spans="1:15">
      <c r="G32" s="312"/>
    </row>
  </sheetData>
  <mergeCells count="4">
    <mergeCell ref="A1:J1"/>
    <mergeCell ref="B2:C2"/>
    <mergeCell ref="D2:F2"/>
    <mergeCell ref="B16:F16"/>
  </mergeCells>
  <phoneticPr fontId="21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65517"/>
  <sheetViews>
    <sheetView topLeftCell="J1" zoomScaleNormal="100" workbookViewId="0">
      <selection activeCell="AH8" sqref="AH8:AN12"/>
    </sheetView>
  </sheetViews>
  <sheetFormatPr defaultRowHeight="16.5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32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2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2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2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9" width="6.625" hidden="1" customWidth="1"/>
    <col min="40" max="40" width="3.625" style="32" customWidth="1"/>
    <col min="41" max="41" width="4.625" customWidth="1"/>
  </cols>
  <sheetData>
    <row r="1" spans="1:41" ht="19.5" customHeight="1">
      <c r="A1" s="8"/>
      <c r="B1" s="8"/>
      <c r="C1" s="8"/>
      <c r="D1" s="617" t="s">
        <v>18</v>
      </c>
      <c r="E1" s="617"/>
      <c r="F1" s="617"/>
      <c r="G1" s="617"/>
      <c r="H1" s="617"/>
      <c r="I1" s="617"/>
      <c r="J1" s="617"/>
      <c r="K1" s="5" t="s">
        <v>581</v>
      </c>
      <c r="L1" t="s">
        <v>481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30</v>
      </c>
      <c r="C2" s="4" t="s">
        <v>1</v>
      </c>
      <c r="D2" s="600">
        <v>570</v>
      </c>
      <c r="E2" s="600"/>
      <c r="F2" s="29"/>
      <c r="G2" s="29"/>
      <c r="H2" s="29"/>
      <c r="I2" s="29"/>
      <c r="J2" s="30"/>
      <c r="K2" s="618" t="s">
        <v>576</v>
      </c>
      <c r="L2" s="619"/>
      <c r="M2" s="619"/>
      <c r="N2" s="619"/>
      <c r="O2" s="619"/>
      <c r="P2" s="619"/>
      <c r="Q2" s="619"/>
      <c r="R2" s="619"/>
      <c r="S2" s="619"/>
      <c r="T2" s="619"/>
      <c r="U2" s="619"/>
      <c r="V2" s="619"/>
      <c r="W2" s="619"/>
      <c r="X2" s="619"/>
      <c r="Y2" s="619"/>
      <c r="Z2" s="619"/>
      <c r="AA2" s="619"/>
      <c r="AB2" s="619"/>
      <c r="AC2" s="619"/>
      <c r="AD2" s="619"/>
      <c r="AE2" s="619"/>
      <c r="AF2" s="619"/>
      <c r="AG2" s="619"/>
      <c r="AH2" s="619"/>
      <c r="AI2" s="619"/>
      <c r="AJ2" s="619"/>
      <c r="AK2" s="619"/>
      <c r="AL2" s="619"/>
      <c r="AM2" s="619"/>
      <c r="AN2" s="619"/>
      <c r="AO2" s="619"/>
    </row>
    <row r="3" spans="1:41" s="10" customFormat="1" ht="14.1" customHeight="1">
      <c r="A3" s="615" t="s">
        <v>6</v>
      </c>
      <c r="B3" s="11"/>
      <c r="C3" s="16">
        <v>45530</v>
      </c>
      <c r="D3" s="16"/>
      <c r="E3" s="16"/>
      <c r="F3" s="16"/>
      <c r="G3" s="16"/>
      <c r="H3" s="28"/>
      <c r="I3" s="11" t="s">
        <v>73</v>
      </c>
      <c r="J3" s="11"/>
      <c r="K3" s="16">
        <f>C3+1</f>
        <v>45531</v>
      </c>
      <c r="L3" s="16"/>
      <c r="M3" s="16"/>
      <c r="N3" s="16"/>
      <c r="O3" s="16"/>
      <c r="P3" s="28"/>
      <c r="Q3" s="11" t="s">
        <v>74</v>
      </c>
      <c r="R3" s="120"/>
      <c r="S3" s="16">
        <f>C3+2</f>
        <v>45532</v>
      </c>
      <c r="T3" s="16"/>
      <c r="U3" s="16"/>
      <c r="V3" s="16"/>
      <c r="W3" s="16"/>
      <c r="X3" s="28"/>
      <c r="Y3" s="11" t="s">
        <v>75</v>
      </c>
      <c r="Z3" s="120"/>
      <c r="AA3" s="616">
        <f>C3+3</f>
        <v>45533</v>
      </c>
      <c r="AB3" s="616"/>
      <c r="AC3" s="16"/>
      <c r="AD3" s="16"/>
      <c r="AE3" s="16"/>
      <c r="AF3" s="28"/>
      <c r="AG3" s="11" t="s">
        <v>76</v>
      </c>
      <c r="AH3" s="120"/>
      <c r="AI3" s="616">
        <f>C3+4</f>
        <v>45534</v>
      </c>
      <c r="AJ3" s="616"/>
      <c r="AK3" s="16"/>
      <c r="AL3" s="16"/>
      <c r="AM3" s="16"/>
      <c r="AN3" s="28"/>
      <c r="AO3" s="11" t="s">
        <v>77</v>
      </c>
    </row>
    <row r="4" spans="1:41" s="10" customFormat="1" ht="14.1" customHeight="1">
      <c r="A4" s="615"/>
      <c r="B4" s="11" t="s">
        <v>11</v>
      </c>
      <c r="C4" s="11" t="s">
        <v>12</v>
      </c>
      <c r="D4" s="11" t="s">
        <v>15</v>
      </c>
      <c r="E4" s="11" t="s">
        <v>32</v>
      </c>
      <c r="F4" s="11" t="s">
        <v>33</v>
      </c>
      <c r="G4" s="11" t="s">
        <v>36</v>
      </c>
      <c r="H4" s="28" t="s">
        <v>31</v>
      </c>
      <c r="I4" s="11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33</v>
      </c>
      <c r="O4" s="11" t="s">
        <v>36</v>
      </c>
      <c r="P4" s="28" t="s">
        <v>31</v>
      </c>
      <c r="Q4" s="11" t="s">
        <v>55</v>
      </c>
      <c r="R4" s="120" t="s">
        <v>11</v>
      </c>
      <c r="S4" s="11" t="s">
        <v>12</v>
      </c>
      <c r="T4" s="11" t="s">
        <v>15</v>
      </c>
      <c r="U4" s="11" t="s">
        <v>32</v>
      </c>
      <c r="V4" s="11" t="s">
        <v>33</v>
      </c>
      <c r="W4" s="11" t="s">
        <v>36</v>
      </c>
      <c r="X4" s="28" t="s">
        <v>31</v>
      </c>
      <c r="Y4" s="11" t="s">
        <v>55</v>
      </c>
      <c r="Z4" s="120" t="s">
        <v>11</v>
      </c>
      <c r="AA4" s="11" t="s">
        <v>12</v>
      </c>
      <c r="AB4" s="11" t="s">
        <v>15</v>
      </c>
      <c r="AC4" s="11" t="s">
        <v>32</v>
      </c>
      <c r="AD4" s="11" t="s">
        <v>33</v>
      </c>
      <c r="AE4" s="11" t="s">
        <v>36</v>
      </c>
      <c r="AF4" s="28" t="s">
        <v>31</v>
      </c>
      <c r="AG4" s="11" t="s">
        <v>55</v>
      </c>
      <c r="AH4" s="120" t="s">
        <v>11</v>
      </c>
      <c r="AI4" s="11" t="s">
        <v>12</v>
      </c>
      <c r="AJ4" s="11" t="s">
        <v>15</v>
      </c>
      <c r="AK4" s="11" t="s">
        <v>32</v>
      </c>
      <c r="AL4" s="11" t="s">
        <v>33</v>
      </c>
      <c r="AM4" s="11" t="s">
        <v>36</v>
      </c>
      <c r="AN4" s="28" t="s">
        <v>31</v>
      </c>
      <c r="AO4" s="11" t="s">
        <v>55</v>
      </c>
    </row>
    <row r="5" spans="1:41" s="10" customFormat="1" ht="14.1" customHeight="1">
      <c r="A5" s="599" t="s">
        <v>13</v>
      </c>
      <c r="B5" s="73"/>
      <c r="C5" s="117"/>
      <c r="D5" s="118"/>
      <c r="E5" s="67"/>
      <c r="F5" s="11"/>
      <c r="G5" s="11"/>
      <c r="H5" s="107"/>
      <c r="I5" s="65"/>
      <c r="J5" s="73"/>
      <c r="K5" s="117"/>
      <c r="L5" s="118"/>
      <c r="M5" s="67"/>
      <c r="N5" s="11"/>
      <c r="O5" s="11"/>
      <c r="P5" s="107"/>
      <c r="Q5" s="65"/>
      <c r="R5" s="73"/>
      <c r="S5" s="117"/>
      <c r="T5" s="118"/>
      <c r="U5" s="67"/>
      <c r="V5" s="11"/>
      <c r="W5" s="11"/>
      <c r="X5" s="107"/>
      <c r="Y5" s="128"/>
      <c r="Z5" s="73"/>
      <c r="AA5" s="117"/>
      <c r="AB5" s="118"/>
      <c r="AC5" s="67"/>
      <c r="AD5" s="11"/>
      <c r="AE5" s="11"/>
      <c r="AF5" s="107"/>
      <c r="AG5" s="65"/>
      <c r="AH5" s="73" t="s">
        <v>95</v>
      </c>
      <c r="AI5" s="117" t="s">
        <v>96</v>
      </c>
      <c r="AJ5" s="118">
        <v>80</v>
      </c>
      <c r="AK5" s="67">
        <f>AJ5/20</f>
        <v>4</v>
      </c>
      <c r="AL5" s="11"/>
      <c r="AM5" s="11"/>
      <c r="AN5" s="107">
        <f>(AJ5*$D$2)/1000</f>
        <v>45.6</v>
      </c>
      <c r="AO5" s="65"/>
    </row>
    <row r="6" spans="1:41" s="10" customFormat="1" ht="14.1" customHeight="1">
      <c r="A6" s="599"/>
      <c r="B6" s="66"/>
      <c r="C6" s="75"/>
      <c r="D6" s="76"/>
      <c r="E6" s="67"/>
      <c r="F6" s="67"/>
      <c r="G6" s="70"/>
      <c r="H6" s="111"/>
      <c r="I6" s="65"/>
      <c r="J6" s="66"/>
      <c r="K6" s="75"/>
      <c r="L6" s="76"/>
      <c r="M6" s="67"/>
      <c r="N6" s="67"/>
      <c r="O6" s="11"/>
      <c r="P6" s="107"/>
      <c r="Q6" s="111"/>
      <c r="R6" s="66"/>
      <c r="S6" s="75"/>
      <c r="T6" s="76"/>
      <c r="U6" s="67"/>
      <c r="V6" s="67"/>
      <c r="W6" s="70"/>
      <c r="X6" s="111"/>
      <c r="Y6" s="129"/>
      <c r="Z6" s="66"/>
      <c r="AA6" s="75"/>
      <c r="AB6" s="76"/>
      <c r="AC6" s="67"/>
      <c r="AD6" s="67"/>
      <c r="AE6" s="70"/>
      <c r="AF6" s="107"/>
      <c r="AG6" s="65"/>
      <c r="AH6" s="66" t="s">
        <v>78</v>
      </c>
      <c r="AI6" s="75" t="s">
        <v>98</v>
      </c>
      <c r="AJ6" s="76">
        <v>20</v>
      </c>
      <c r="AK6" s="67">
        <f>AJ6/20</f>
        <v>1</v>
      </c>
      <c r="AL6" s="67"/>
      <c r="AM6" s="11"/>
      <c r="AN6" s="107">
        <f>(AJ6*$D$2)/1000</f>
        <v>11.4</v>
      </c>
      <c r="AO6" s="111"/>
    </row>
    <row r="7" spans="1:41" s="10" customFormat="1" ht="14.1" customHeight="1">
      <c r="A7" s="599"/>
      <c r="B7" s="18"/>
      <c r="C7" s="6"/>
      <c r="D7" s="26"/>
      <c r="E7" s="11"/>
      <c r="F7" s="11"/>
      <c r="G7" s="11"/>
      <c r="H7" s="65"/>
      <c r="I7" s="65"/>
      <c r="J7" s="18"/>
      <c r="K7" s="6"/>
      <c r="L7" s="11"/>
      <c r="M7" s="11"/>
      <c r="N7" s="11"/>
      <c r="O7" s="11"/>
      <c r="P7" s="28"/>
      <c r="Q7" s="111"/>
      <c r="R7" s="18"/>
      <c r="S7" s="6"/>
      <c r="T7" s="26"/>
      <c r="U7" s="11"/>
      <c r="V7" s="11"/>
      <c r="W7" s="11"/>
      <c r="X7" s="65"/>
      <c r="Y7" s="129"/>
      <c r="Z7" s="18"/>
      <c r="AA7" s="6"/>
      <c r="AB7" s="26"/>
      <c r="AC7" s="11"/>
      <c r="AD7" s="11"/>
      <c r="AE7" s="11"/>
      <c r="AF7" s="65"/>
      <c r="AG7" s="65"/>
      <c r="AH7" s="18" t="s">
        <v>99</v>
      </c>
      <c r="AI7" s="6"/>
      <c r="AJ7" s="11"/>
      <c r="AK7" s="11"/>
      <c r="AL7" s="11"/>
      <c r="AM7" s="11"/>
      <c r="AN7" s="28"/>
      <c r="AO7" s="111"/>
    </row>
    <row r="8" spans="1:41" s="10" customFormat="1" ht="14.1" customHeight="1">
      <c r="A8" s="599" t="s">
        <v>2</v>
      </c>
      <c r="B8" s="84"/>
      <c r="C8" s="86"/>
      <c r="D8" s="90"/>
      <c r="E8" s="187"/>
      <c r="F8" s="93"/>
      <c r="G8" s="188"/>
      <c r="H8" s="133"/>
      <c r="I8" s="91"/>
      <c r="J8" s="84"/>
      <c r="K8" s="17"/>
      <c r="L8" s="67"/>
      <c r="M8" s="132"/>
      <c r="N8" s="90"/>
      <c r="O8" s="143"/>
      <c r="P8" s="85"/>
      <c r="Q8" s="91"/>
      <c r="R8" s="165"/>
      <c r="S8" s="86"/>
      <c r="T8" s="90"/>
      <c r="U8" s="201"/>
      <c r="V8" s="90"/>
      <c r="W8" s="89"/>
      <c r="X8" s="107"/>
      <c r="Y8" s="88"/>
      <c r="Z8" s="293"/>
      <c r="AA8" s="444"/>
      <c r="AB8" s="90"/>
      <c r="AC8" s="132"/>
      <c r="AD8" s="132"/>
      <c r="AE8" s="89"/>
      <c r="AF8" s="107"/>
      <c r="AG8" s="91"/>
      <c r="AH8" s="232" t="s">
        <v>537</v>
      </c>
      <c r="AI8" s="101" t="s">
        <v>618</v>
      </c>
      <c r="AJ8" s="89">
        <v>85</v>
      </c>
      <c r="AK8" s="189"/>
      <c r="AL8" s="233">
        <f>AJ8*0.7/35</f>
        <v>1.6999999999999997</v>
      </c>
      <c r="AM8" s="181"/>
      <c r="AN8" s="85">
        <f t="shared" ref="AN8:AN12" si="0">(AJ8*$D$2)/1000</f>
        <v>48.45</v>
      </c>
      <c r="AO8" s="91"/>
    </row>
    <row r="9" spans="1:41" s="10" customFormat="1" ht="14.1" customHeight="1">
      <c r="A9" s="599"/>
      <c r="B9" s="82"/>
      <c r="C9" s="86"/>
      <c r="D9" s="90"/>
      <c r="E9" s="132"/>
      <c r="F9" s="132"/>
      <c r="G9" s="143"/>
      <c r="H9" s="107"/>
      <c r="I9" s="88"/>
      <c r="J9" s="82"/>
      <c r="K9" s="101"/>
      <c r="L9" s="67"/>
      <c r="M9" s="132"/>
      <c r="N9" s="132"/>
      <c r="O9" s="143"/>
      <c r="P9" s="85"/>
      <c r="Q9" s="88"/>
      <c r="R9" s="157"/>
      <c r="S9" s="166"/>
      <c r="T9" s="167"/>
      <c r="U9" s="177"/>
      <c r="V9" s="132"/>
      <c r="W9" s="89"/>
      <c r="X9" s="107"/>
      <c r="Y9" s="88"/>
      <c r="Z9" s="294"/>
      <c r="AA9" s="444"/>
      <c r="AB9" s="90"/>
      <c r="AC9" s="53"/>
      <c r="AD9" s="132"/>
      <c r="AE9" s="89"/>
      <c r="AF9" s="107"/>
      <c r="AG9" s="88"/>
      <c r="AH9" s="234" t="s">
        <v>424</v>
      </c>
      <c r="AI9" s="17" t="s">
        <v>538</v>
      </c>
      <c r="AJ9" s="89">
        <v>2</v>
      </c>
      <c r="AK9" s="146"/>
      <c r="AL9" s="143"/>
      <c r="AM9" s="140"/>
      <c r="AN9" s="85">
        <f t="shared" si="0"/>
        <v>1.1399999999999999</v>
      </c>
      <c r="AO9" s="88"/>
    </row>
    <row r="10" spans="1:41" s="10" customFormat="1" ht="14.1" customHeight="1">
      <c r="A10" s="599"/>
      <c r="B10" s="82"/>
      <c r="C10" s="86"/>
      <c r="D10" s="90"/>
      <c r="E10" s="132"/>
      <c r="F10" s="132"/>
      <c r="G10" s="87"/>
      <c r="H10" s="107"/>
      <c r="I10" s="88"/>
      <c r="J10" s="82"/>
      <c r="K10" s="17"/>
      <c r="L10" s="67"/>
      <c r="M10" s="132"/>
      <c r="N10" s="132"/>
      <c r="O10" s="87"/>
      <c r="P10" s="85"/>
      <c r="Q10" s="88"/>
      <c r="R10" s="94"/>
      <c r="S10" s="86"/>
      <c r="T10" s="90"/>
      <c r="U10" s="177"/>
      <c r="V10" s="140"/>
      <c r="W10" s="143"/>
      <c r="X10" s="107"/>
      <c r="Y10" s="88"/>
      <c r="Z10" s="294"/>
      <c r="AA10" s="444"/>
      <c r="AB10" s="90"/>
      <c r="AC10" s="53"/>
      <c r="AD10" s="132"/>
      <c r="AE10" s="89"/>
      <c r="AF10" s="107"/>
      <c r="AG10" s="88"/>
      <c r="AH10" s="234" t="s">
        <v>138</v>
      </c>
      <c r="AI10" s="86" t="s">
        <v>328</v>
      </c>
      <c r="AJ10" s="89">
        <v>1</v>
      </c>
      <c r="AK10" s="140"/>
      <c r="AL10" s="140"/>
      <c r="AM10" s="140">
        <f>AJ10/100</f>
        <v>0.01</v>
      </c>
      <c r="AN10" s="85">
        <f t="shared" si="0"/>
        <v>0.56999999999999995</v>
      </c>
      <c r="AO10" s="88"/>
    </row>
    <row r="11" spans="1:41" s="10" customFormat="1" ht="14.1" customHeight="1">
      <c r="A11" s="599"/>
      <c r="B11" s="82"/>
      <c r="C11" s="86"/>
      <c r="D11" s="90"/>
      <c r="E11" s="132"/>
      <c r="F11" s="132"/>
      <c r="G11" s="87"/>
      <c r="H11" s="107"/>
      <c r="I11" s="88"/>
      <c r="J11" s="69"/>
      <c r="K11" s="17"/>
      <c r="L11" s="14"/>
      <c r="M11" s="132"/>
      <c r="N11" s="132"/>
      <c r="O11" s="143"/>
      <c r="P11" s="85"/>
      <c r="Q11" s="88"/>
      <c r="R11" s="94"/>
      <c r="S11" s="169"/>
      <c r="T11" s="93"/>
      <c r="U11" s="203"/>
      <c r="V11" s="132"/>
      <c r="W11" s="89"/>
      <c r="X11" s="107"/>
      <c r="Y11" s="91"/>
      <c r="Z11" s="294"/>
      <c r="AA11" s="444"/>
      <c r="AB11" s="90"/>
      <c r="AC11" s="132"/>
      <c r="AD11" s="53"/>
      <c r="AE11" s="89"/>
      <c r="AF11" s="133"/>
      <c r="AG11" s="318"/>
      <c r="AH11" s="234" t="s">
        <v>172</v>
      </c>
      <c r="AI11" s="17" t="s">
        <v>142</v>
      </c>
      <c r="AJ11" s="89">
        <v>20</v>
      </c>
      <c r="AK11" s="140"/>
      <c r="AL11" s="140"/>
      <c r="AM11" s="140">
        <f>AJ11/100</f>
        <v>0.2</v>
      </c>
      <c r="AN11" s="85">
        <f t="shared" si="0"/>
        <v>11.4</v>
      </c>
      <c r="AO11" s="88"/>
    </row>
    <row r="12" spans="1:41" s="10" customFormat="1" ht="14.1" customHeight="1">
      <c r="A12" s="599"/>
      <c r="B12" s="168"/>
      <c r="C12" s="86"/>
      <c r="D12" s="90"/>
      <c r="E12" s="90"/>
      <c r="F12" s="90"/>
      <c r="G12" s="87"/>
      <c r="H12" s="107"/>
      <c r="I12" s="88"/>
      <c r="J12" s="219"/>
      <c r="K12" s="204"/>
      <c r="L12" s="186"/>
      <c r="M12" s="132"/>
      <c r="N12" s="132"/>
      <c r="O12" s="87"/>
      <c r="P12" s="133"/>
      <c r="Q12" s="202"/>
      <c r="R12" s="94"/>
      <c r="S12" s="169"/>
      <c r="T12" s="93"/>
      <c r="U12" s="155"/>
      <c r="V12" s="132"/>
      <c r="W12" s="143"/>
      <c r="X12" s="107"/>
      <c r="Y12" s="88"/>
      <c r="Z12" s="103"/>
      <c r="AA12" s="86"/>
      <c r="AB12" s="90"/>
      <c r="AC12" s="90"/>
      <c r="AD12" s="90"/>
      <c r="AE12" s="89"/>
      <c r="AF12" s="133"/>
      <c r="AG12" s="337"/>
      <c r="AH12" s="235" t="s">
        <v>72</v>
      </c>
      <c r="AI12" s="17" t="s">
        <v>259</v>
      </c>
      <c r="AJ12" s="89">
        <v>10</v>
      </c>
      <c r="AK12" s="143"/>
      <c r="AL12" s="143"/>
      <c r="AM12" s="140">
        <f>AJ12/100</f>
        <v>0.1</v>
      </c>
      <c r="AN12" s="85">
        <f t="shared" si="0"/>
        <v>5.7</v>
      </c>
      <c r="AO12" s="202"/>
    </row>
    <row r="13" spans="1:41" s="10" customFormat="1" ht="14.1" customHeight="1">
      <c r="A13" s="599"/>
      <c r="B13" s="69"/>
      <c r="C13" s="86"/>
      <c r="D13" s="53"/>
      <c r="E13" s="90"/>
      <c r="F13" s="90"/>
      <c r="G13" s="90"/>
      <c r="H13" s="100"/>
      <c r="I13" s="88"/>
      <c r="J13" s="191"/>
      <c r="K13" s="172"/>
      <c r="L13" s="154"/>
      <c r="M13" s="90"/>
      <c r="N13" s="90"/>
      <c r="O13" s="89"/>
      <c r="P13" s="100"/>
      <c r="Q13" s="88"/>
      <c r="R13" s="94"/>
      <c r="S13" s="86"/>
      <c r="T13" s="90"/>
      <c r="U13" s="89"/>
      <c r="V13" s="132"/>
      <c r="W13" s="89"/>
      <c r="X13" s="107"/>
      <c r="Y13" s="88"/>
      <c r="Z13" s="194"/>
      <c r="AA13" s="86"/>
      <c r="AB13" s="214"/>
      <c r="AC13" s="93"/>
      <c r="AD13" s="93"/>
      <c r="AE13" s="192"/>
      <c r="AF13" s="107"/>
      <c r="AG13" s="318"/>
      <c r="AH13" s="103"/>
      <c r="AI13" s="86"/>
      <c r="AJ13" s="90"/>
      <c r="AK13" s="90"/>
      <c r="AL13" s="90"/>
      <c r="AM13" s="87"/>
      <c r="AN13" s="100"/>
      <c r="AO13" s="88"/>
    </row>
    <row r="14" spans="1:41" s="10" customFormat="1" ht="14.1" customHeight="1">
      <c r="A14" s="599"/>
      <c r="B14" s="12"/>
      <c r="C14" s="149"/>
      <c r="D14" s="90"/>
      <c r="E14" s="205"/>
      <c r="F14" s="104"/>
      <c r="G14" s="104"/>
      <c r="H14" s="100"/>
      <c r="I14" s="206"/>
      <c r="J14" s="94"/>
      <c r="K14" s="86"/>
      <c r="L14" s="105"/>
      <c r="M14" s="90"/>
      <c r="N14" s="90"/>
      <c r="O14" s="90"/>
      <c r="P14" s="100"/>
      <c r="Q14" s="88"/>
      <c r="R14" s="191"/>
      <c r="S14" s="169"/>
      <c r="T14" s="93"/>
      <c r="U14" s="203"/>
      <c r="V14" s="132"/>
      <c r="W14" s="143"/>
      <c r="X14" s="107"/>
      <c r="Y14" s="91"/>
      <c r="Z14" s="196"/>
      <c r="AA14" s="86"/>
      <c r="AB14" s="90"/>
      <c r="AC14" s="108"/>
      <c r="AD14" s="108"/>
      <c r="AE14" s="108"/>
      <c r="AF14" s="100"/>
      <c r="AG14" s="318"/>
      <c r="AH14" s="12"/>
      <c r="AI14" s="149"/>
      <c r="AJ14" s="90"/>
      <c r="AK14" s="205"/>
      <c r="AL14" s="104"/>
      <c r="AM14" s="104"/>
      <c r="AN14" s="100"/>
      <c r="AO14" s="88"/>
    </row>
    <row r="15" spans="1:41" s="10" customFormat="1" ht="14.1" customHeight="1">
      <c r="A15" s="599" t="s">
        <v>3</v>
      </c>
      <c r="B15" s="68"/>
      <c r="C15" s="86"/>
      <c r="D15" s="89"/>
      <c r="E15" s="132"/>
      <c r="F15" s="143"/>
      <c r="G15" s="89"/>
      <c r="H15" s="133"/>
      <c r="I15" s="91"/>
      <c r="J15" s="84"/>
      <c r="K15" s="86"/>
      <c r="L15" s="50"/>
      <c r="M15" s="146"/>
      <c r="N15" s="143"/>
      <c r="O15" s="93"/>
      <c r="P15" s="107"/>
      <c r="Q15" s="91"/>
      <c r="R15" s="208"/>
      <c r="S15" s="86"/>
      <c r="T15" s="207"/>
      <c r="U15" s="152"/>
      <c r="V15" s="132"/>
      <c r="W15" s="143"/>
      <c r="X15" s="107"/>
      <c r="Y15" s="88"/>
      <c r="Z15" s="49"/>
      <c r="AA15" s="287"/>
      <c r="AB15" s="90"/>
      <c r="AC15" s="173"/>
      <c r="AD15" s="90"/>
      <c r="AE15" s="89"/>
      <c r="AF15" s="100"/>
      <c r="AG15" s="88"/>
      <c r="AH15" s="94" t="s">
        <v>242</v>
      </c>
      <c r="AI15" s="86" t="s">
        <v>243</v>
      </c>
      <c r="AJ15" s="90">
        <v>7</v>
      </c>
      <c r="AK15" s="275"/>
      <c r="AL15" s="156"/>
      <c r="AM15" s="140">
        <f>AJ15/100</f>
        <v>7.0000000000000007E-2</v>
      </c>
      <c r="AN15" s="133">
        <f>(AJ15*$D$2)/1000</f>
        <v>3.99</v>
      </c>
      <c r="AO15" s="88"/>
    </row>
    <row r="16" spans="1:41" s="10" customFormat="1" ht="14.1" customHeight="1">
      <c r="A16" s="599"/>
      <c r="B16" s="69"/>
      <c r="C16" s="86"/>
      <c r="D16" s="89"/>
      <c r="E16" s="132"/>
      <c r="F16" s="132"/>
      <c r="G16" s="89"/>
      <c r="H16" s="133"/>
      <c r="I16" s="91"/>
      <c r="J16" s="82"/>
      <c r="K16" s="101"/>
      <c r="L16" s="140"/>
      <c r="M16" s="288"/>
      <c r="N16" s="132"/>
      <c r="O16" s="89"/>
      <c r="P16" s="107"/>
      <c r="Q16" s="88"/>
      <c r="R16" s="140"/>
      <c r="S16" s="86"/>
      <c r="T16" s="207"/>
      <c r="U16" s="152"/>
      <c r="V16" s="132"/>
      <c r="W16" s="143"/>
      <c r="X16" s="107"/>
      <c r="Y16" s="88"/>
      <c r="Z16" s="94"/>
      <c r="AA16" s="290"/>
      <c r="AB16" s="89"/>
      <c r="AC16" s="173"/>
      <c r="AD16" s="90"/>
      <c r="AE16" s="89"/>
      <c r="AF16" s="100"/>
      <c r="AG16" s="88"/>
      <c r="AH16" s="94" t="s">
        <v>244</v>
      </c>
      <c r="AI16" s="86" t="s">
        <v>245</v>
      </c>
      <c r="AJ16" s="90">
        <v>5</v>
      </c>
      <c r="AK16" s="155"/>
      <c r="AL16" s="132"/>
      <c r="AM16" s="140">
        <f>AJ16/100</f>
        <v>0.05</v>
      </c>
      <c r="AN16" s="133">
        <f t="shared" ref="AN16:AN18" si="1">(AJ16*$D$2)/1000</f>
        <v>2.85</v>
      </c>
      <c r="AO16" s="91"/>
    </row>
    <row r="17" spans="1:41" s="10" customFormat="1" ht="14.1" customHeight="1">
      <c r="A17" s="599"/>
      <c r="B17" s="69"/>
      <c r="C17" s="86"/>
      <c r="D17" s="89"/>
      <c r="E17" s="132"/>
      <c r="F17" s="132"/>
      <c r="G17" s="89"/>
      <c r="H17" s="133"/>
      <c r="I17" s="88"/>
      <c r="J17" s="82"/>
      <c r="K17" s="101"/>
      <c r="L17" s="89"/>
      <c r="M17" s="132"/>
      <c r="N17" s="132"/>
      <c r="O17" s="93"/>
      <c r="P17" s="107"/>
      <c r="Q17" s="88"/>
      <c r="R17" s="49"/>
      <c r="S17" s="172"/>
      <c r="T17" s="90"/>
      <c r="U17" s="132"/>
      <c r="V17" s="132"/>
      <c r="W17" s="89"/>
      <c r="X17" s="107"/>
      <c r="Y17" s="95"/>
      <c r="Z17" s="69"/>
      <c r="AA17" s="17"/>
      <c r="AB17" s="70"/>
      <c r="AC17" s="93"/>
      <c r="AD17" s="90"/>
      <c r="AE17" s="89"/>
      <c r="AF17" s="100"/>
      <c r="AG17" s="95"/>
      <c r="AH17" s="94" t="s">
        <v>246</v>
      </c>
      <c r="AI17" s="86" t="s">
        <v>213</v>
      </c>
      <c r="AJ17" s="90">
        <v>60</v>
      </c>
      <c r="AK17" s="155"/>
      <c r="AL17" s="132"/>
      <c r="AM17" s="140">
        <f>AJ17/100</f>
        <v>0.6</v>
      </c>
      <c r="AN17" s="133">
        <f t="shared" si="1"/>
        <v>34.200000000000003</v>
      </c>
      <c r="AO17" s="88"/>
    </row>
    <row r="18" spans="1:41" s="10" customFormat="1" ht="14.1" customHeight="1">
      <c r="A18" s="599"/>
      <c r="B18" s="69"/>
      <c r="C18" s="86"/>
      <c r="D18" s="89"/>
      <c r="E18" s="132"/>
      <c r="F18" s="140"/>
      <c r="G18" s="89"/>
      <c r="H18" s="133"/>
      <c r="I18" s="88"/>
      <c r="J18" s="82"/>
      <c r="K18" s="101"/>
      <c r="L18" s="89"/>
      <c r="M18" s="132"/>
      <c r="N18" s="140"/>
      <c r="O18" s="93"/>
      <c r="P18" s="107"/>
      <c r="Q18" s="88"/>
      <c r="R18" s="69"/>
      <c r="S18" s="62"/>
      <c r="T18" s="67"/>
      <c r="U18" s="132"/>
      <c r="V18" s="140"/>
      <c r="W18" s="132"/>
      <c r="X18" s="28"/>
      <c r="Y18" s="95"/>
      <c r="Z18" s="69"/>
      <c r="AA18" s="62"/>
      <c r="AB18" s="70"/>
      <c r="AC18" s="90"/>
      <c r="AD18" s="90"/>
      <c r="AE18" s="89"/>
      <c r="AF18" s="100"/>
      <c r="AG18" s="88"/>
      <c r="AH18" s="94" t="s">
        <v>247</v>
      </c>
      <c r="AI18" s="86" t="s">
        <v>250</v>
      </c>
      <c r="AJ18" s="90">
        <v>5</v>
      </c>
      <c r="AK18" s="173"/>
      <c r="AL18" s="132">
        <f>AJ18/35</f>
        <v>0.14285714285714285</v>
      </c>
      <c r="AM18" s="140"/>
      <c r="AN18" s="133">
        <f t="shared" si="1"/>
        <v>2.85</v>
      </c>
      <c r="AO18" s="88"/>
    </row>
    <row r="19" spans="1:41" s="10" customFormat="1" ht="14.1" customHeight="1">
      <c r="A19" s="599"/>
      <c r="B19" s="106"/>
      <c r="C19" s="86"/>
      <c r="D19" s="90"/>
      <c r="E19" s="142"/>
      <c r="F19" s="142"/>
      <c r="G19" s="181"/>
      <c r="H19" s="107"/>
      <c r="I19" s="91"/>
      <c r="J19" s="219"/>
      <c r="K19" s="208"/>
      <c r="L19" s="209"/>
      <c r="M19" s="146"/>
      <c r="N19" s="143"/>
      <c r="O19" s="89"/>
      <c r="P19" s="85"/>
      <c r="Q19" s="91"/>
      <c r="R19" s="69"/>
      <c r="S19" s="62"/>
      <c r="T19" s="67"/>
      <c r="U19" s="132"/>
      <c r="V19" s="140"/>
      <c r="W19" s="87"/>
      <c r="X19" s="28"/>
      <c r="Y19" s="88"/>
      <c r="Z19" s="147"/>
      <c r="AA19" s="86"/>
      <c r="AB19" s="90"/>
      <c r="AC19" s="146"/>
      <c r="AD19" s="143"/>
      <c r="AE19" s="89"/>
      <c r="AF19" s="133"/>
      <c r="AG19" s="88"/>
      <c r="AH19" s="94" t="s">
        <v>232</v>
      </c>
      <c r="AI19" s="86"/>
      <c r="AJ19" s="90"/>
      <c r="AK19" s="146"/>
      <c r="AL19" s="143"/>
      <c r="AM19" s="89"/>
      <c r="AN19" s="133"/>
      <c r="AO19" s="88"/>
    </row>
    <row r="20" spans="1:41" s="10" customFormat="1" ht="14.1" customHeight="1">
      <c r="A20" s="599"/>
      <c r="B20" s="93"/>
      <c r="C20" s="86"/>
      <c r="D20" s="182"/>
      <c r="E20" s="90"/>
      <c r="F20" s="90"/>
      <c r="G20" s="89"/>
      <c r="H20" s="85"/>
      <c r="I20" s="91"/>
      <c r="J20" s="247"/>
      <c r="K20" s="86"/>
      <c r="L20" s="210"/>
      <c r="M20" s="90"/>
      <c r="N20" s="90"/>
      <c r="O20" s="89"/>
      <c r="P20" s="85"/>
      <c r="Q20" s="318"/>
      <c r="R20" s="103"/>
      <c r="S20" s="313"/>
      <c r="T20" s="90"/>
      <c r="U20" s="89"/>
      <c r="V20" s="90"/>
      <c r="W20" s="132"/>
      <c r="X20" s="133"/>
      <c r="Y20" s="95"/>
      <c r="Z20" s="249"/>
      <c r="AA20" s="229"/>
      <c r="AB20" s="90"/>
      <c r="AC20" s="53"/>
      <c r="AD20" s="53"/>
      <c r="AE20" s="53"/>
      <c r="AF20" s="100"/>
      <c r="AG20" s="88"/>
      <c r="AH20" s="249" t="s">
        <v>241</v>
      </c>
      <c r="AI20" s="149"/>
      <c r="AJ20" s="90"/>
      <c r="AK20" s="150"/>
      <c r="AL20" s="132"/>
      <c r="AM20" s="89"/>
      <c r="AN20" s="133"/>
      <c r="AO20" s="88"/>
    </row>
    <row r="21" spans="1:41" s="10" customFormat="1" ht="14.1" customHeight="1">
      <c r="A21" s="610" t="s">
        <v>4</v>
      </c>
      <c r="B21" s="199"/>
      <c r="C21" s="169"/>
      <c r="D21" s="243"/>
      <c r="E21" s="244"/>
      <c r="F21" s="244"/>
      <c r="G21" s="140"/>
      <c r="H21" s="245"/>
      <c r="I21" s="246"/>
      <c r="J21" s="199"/>
      <c r="K21" s="169"/>
      <c r="L21" s="243"/>
      <c r="M21" s="93"/>
      <c r="N21" s="244"/>
      <c r="O21" s="140"/>
      <c r="P21" s="245"/>
      <c r="Q21" s="246"/>
      <c r="R21" s="289"/>
      <c r="S21" s="169"/>
      <c r="T21" s="170"/>
      <c r="U21" s="53"/>
      <c r="V21" s="53"/>
      <c r="W21" s="89"/>
      <c r="X21" s="107"/>
      <c r="Y21" s="91"/>
      <c r="Z21" s="199"/>
      <c r="AA21" s="169"/>
      <c r="AB21" s="243"/>
      <c r="AC21" s="93"/>
      <c r="AD21" s="244"/>
      <c r="AE21" s="140"/>
      <c r="AF21" s="245"/>
      <c r="AG21" s="246"/>
      <c r="AH21" s="184" t="s">
        <v>121</v>
      </c>
      <c r="AI21" s="169" t="s">
        <v>122</v>
      </c>
      <c r="AJ21" s="170">
        <v>75</v>
      </c>
      <c r="AK21" s="53"/>
      <c r="AL21" s="53"/>
      <c r="AM21" s="89">
        <f>AJ21/100</f>
        <v>0.75</v>
      </c>
      <c r="AN21" s="107">
        <f>(AJ21*$D$2)/1000</f>
        <v>42.75</v>
      </c>
      <c r="AO21" s="91"/>
    </row>
    <row r="22" spans="1:41" s="10" customFormat="1" ht="14.1" customHeight="1">
      <c r="A22" s="611"/>
      <c r="B22" s="199"/>
      <c r="C22" s="601"/>
      <c r="D22" s="90"/>
      <c r="E22" s="90"/>
      <c r="F22" s="90"/>
      <c r="G22" s="89"/>
      <c r="H22" s="100"/>
      <c r="I22" s="88"/>
      <c r="J22" s="199"/>
      <c r="K22" s="601"/>
      <c r="L22" s="90"/>
      <c r="M22" s="90"/>
      <c r="N22" s="90"/>
      <c r="O22" s="89"/>
      <c r="P22" s="100"/>
      <c r="Q22" s="88"/>
      <c r="R22" s="199"/>
      <c r="S22" s="620"/>
      <c r="T22" s="243"/>
      <c r="U22" s="244"/>
      <c r="V22" s="244"/>
      <c r="W22" s="140"/>
      <c r="X22" s="245"/>
      <c r="Y22" s="246"/>
      <c r="Z22" s="199"/>
      <c r="AA22" s="601"/>
      <c r="AB22" s="90"/>
      <c r="AC22" s="90"/>
      <c r="AD22" s="90"/>
      <c r="AE22" s="89"/>
      <c r="AF22" s="100"/>
      <c r="AG22" s="88"/>
      <c r="AH22" s="184" t="s">
        <v>125</v>
      </c>
      <c r="AI22" s="601" t="s">
        <v>126</v>
      </c>
      <c r="AJ22" s="90"/>
      <c r="AK22" s="90"/>
      <c r="AL22" s="90"/>
      <c r="AM22" s="89"/>
      <c r="AN22" s="100"/>
      <c r="AO22" s="88"/>
    </row>
    <row r="23" spans="1:41" s="10" customFormat="1" ht="14.1" customHeight="1">
      <c r="A23" s="611"/>
      <c r="B23" s="199"/>
      <c r="C23" s="602"/>
      <c r="D23" s="90"/>
      <c r="E23" s="90"/>
      <c r="F23" s="53"/>
      <c r="G23" s="89"/>
      <c r="H23" s="100"/>
      <c r="I23" s="88"/>
      <c r="J23" s="199"/>
      <c r="K23" s="602"/>
      <c r="L23" s="170"/>
      <c r="M23" s="90"/>
      <c r="N23" s="53"/>
      <c r="O23" s="89"/>
      <c r="P23" s="100"/>
      <c r="Q23" s="88"/>
      <c r="R23" s="199"/>
      <c r="S23" s="621"/>
      <c r="T23" s="90"/>
      <c r="U23" s="90"/>
      <c r="V23" s="90"/>
      <c r="W23" s="89"/>
      <c r="X23" s="100"/>
      <c r="Y23" s="88"/>
      <c r="Z23" s="199"/>
      <c r="AA23" s="602"/>
      <c r="AB23" s="170"/>
      <c r="AC23" s="90"/>
      <c r="AD23" s="53"/>
      <c r="AE23" s="89"/>
      <c r="AF23" s="100"/>
      <c r="AG23" s="88"/>
      <c r="AH23" s="184" t="s">
        <v>128</v>
      </c>
      <c r="AI23" s="602"/>
      <c r="AJ23" s="90"/>
      <c r="AK23" s="90"/>
      <c r="AL23" s="53"/>
      <c r="AM23" s="89"/>
      <c r="AN23" s="100"/>
      <c r="AO23" s="88"/>
    </row>
    <row r="24" spans="1:41" s="10" customFormat="1" ht="14.1" customHeight="1">
      <c r="A24" s="612"/>
      <c r="B24" s="93"/>
      <c r="C24" s="602"/>
      <c r="D24" s="90"/>
      <c r="E24" s="90"/>
      <c r="F24" s="90"/>
      <c r="G24" s="89"/>
      <c r="H24" s="100"/>
      <c r="I24" s="88"/>
      <c r="J24" s="94"/>
      <c r="K24" s="602"/>
      <c r="L24" s="90"/>
      <c r="M24" s="90"/>
      <c r="N24" s="90"/>
      <c r="O24" s="89"/>
      <c r="P24" s="100"/>
      <c r="Q24" s="88"/>
      <c r="R24" s="199"/>
      <c r="S24" s="622"/>
      <c r="T24" s="90"/>
      <c r="U24" s="90"/>
      <c r="V24" s="53"/>
      <c r="W24" s="89"/>
      <c r="X24" s="100"/>
      <c r="Y24" s="88"/>
      <c r="Z24" s="93"/>
      <c r="AA24" s="602"/>
      <c r="AB24" s="90"/>
      <c r="AC24" s="90"/>
      <c r="AD24" s="90"/>
      <c r="AE24" s="89"/>
      <c r="AF24" s="100"/>
      <c r="AG24" s="88"/>
      <c r="AH24" s="185" t="s">
        <v>129</v>
      </c>
      <c r="AI24" s="602"/>
      <c r="AJ24" s="90"/>
      <c r="AK24" s="90"/>
      <c r="AL24" s="90"/>
      <c r="AM24" s="89"/>
      <c r="AN24" s="100"/>
      <c r="AO24" s="88"/>
    </row>
    <row r="25" spans="1:41" s="10" customFormat="1" ht="14.1" customHeight="1">
      <c r="A25" s="610" t="s">
        <v>0</v>
      </c>
      <c r="B25" s="102"/>
      <c r="C25" s="153"/>
      <c r="D25" s="70"/>
      <c r="E25" s="64"/>
      <c r="F25" s="67"/>
      <c r="G25" s="70"/>
      <c r="H25" s="78"/>
      <c r="I25" s="65"/>
      <c r="J25" s="141"/>
      <c r="K25" s="62"/>
      <c r="L25" s="67"/>
      <c r="M25" s="134"/>
      <c r="N25" s="134"/>
      <c r="O25" s="139"/>
      <c r="P25" s="107"/>
      <c r="Q25" s="88"/>
      <c r="R25" s="93"/>
      <c r="S25" s="417"/>
      <c r="T25" s="90"/>
      <c r="U25" s="90"/>
      <c r="V25" s="90"/>
      <c r="W25" s="89"/>
      <c r="X25" s="100"/>
      <c r="Y25" s="88"/>
      <c r="Z25" s="84"/>
      <c r="AA25" s="62"/>
      <c r="AB25" s="90"/>
      <c r="AC25" s="136"/>
      <c r="AD25" s="64"/>
      <c r="AE25" s="70"/>
      <c r="AF25" s="107"/>
      <c r="AG25" s="65"/>
      <c r="AH25" s="232" t="s">
        <v>293</v>
      </c>
      <c r="AI25" s="269" t="s">
        <v>402</v>
      </c>
      <c r="AJ25" s="70">
        <v>30</v>
      </c>
      <c r="AK25" s="270"/>
      <c r="AL25" s="89"/>
      <c r="AM25" s="89">
        <f>AJ25/100</f>
        <v>0.3</v>
      </c>
      <c r="AN25" s="133">
        <f>(AJ25*$D$2)/1000</f>
        <v>17.100000000000001</v>
      </c>
      <c r="AO25" s="65"/>
    </row>
    <row r="26" spans="1:41" s="10" customFormat="1" ht="14.1" customHeight="1">
      <c r="A26" s="611"/>
      <c r="B26" s="51"/>
      <c r="C26" s="86"/>
      <c r="D26" s="134"/>
      <c r="E26" s="138"/>
      <c r="F26" s="79"/>
      <c r="G26" s="57"/>
      <c r="H26" s="78"/>
      <c r="I26" s="65"/>
      <c r="J26" s="63"/>
      <c r="K26" s="71"/>
      <c r="L26" s="67"/>
      <c r="M26" s="163"/>
      <c r="N26" s="90"/>
      <c r="O26" s="70"/>
      <c r="P26" s="107"/>
      <c r="Q26" s="88"/>
      <c r="R26" s="271"/>
      <c r="S26" s="17"/>
      <c r="T26" s="70"/>
      <c r="U26" s="143"/>
      <c r="V26" s="215"/>
      <c r="W26" s="89"/>
      <c r="X26" s="133"/>
      <c r="Y26" s="95"/>
      <c r="Z26" s="82"/>
      <c r="AA26" s="62"/>
      <c r="AB26" s="90"/>
      <c r="AC26" s="64"/>
      <c r="AD26" s="132"/>
      <c r="AE26" s="134"/>
      <c r="AF26" s="245"/>
      <c r="AG26" s="77"/>
      <c r="AH26" s="234" t="s">
        <v>294</v>
      </c>
      <c r="AI26" s="17" t="s">
        <v>146</v>
      </c>
      <c r="AJ26" s="70">
        <v>12</v>
      </c>
      <c r="AK26" s="143"/>
      <c r="AL26" s="215">
        <f>AJ26*0.5/35</f>
        <v>0.17142857142857143</v>
      </c>
      <c r="AM26" s="89"/>
      <c r="AN26" s="133">
        <f>(AJ26*$D$2)/1000</f>
        <v>6.84</v>
      </c>
      <c r="AO26" s="65"/>
    </row>
    <row r="27" spans="1:41" s="10" customFormat="1" ht="14.1" customHeight="1">
      <c r="A27" s="611"/>
      <c r="B27" s="51"/>
      <c r="C27" s="172"/>
      <c r="D27" s="134"/>
      <c r="E27" s="80"/>
      <c r="F27" s="79"/>
      <c r="G27" s="70"/>
      <c r="H27" s="78"/>
      <c r="I27" s="65"/>
      <c r="J27" s="63"/>
      <c r="K27" s="13"/>
      <c r="L27" s="89"/>
      <c r="M27" s="80"/>
      <c r="N27" s="79"/>
      <c r="O27" s="57"/>
      <c r="P27" s="107"/>
      <c r="Q27" s="88"/>
      <c r="R27" s="271"/>
      <c r="S27" s="269"/>
      <c r="T27" s="70"/>
      <c r="U27" s="140"/>
      <c r="V27" s="143"/>
      <c r="W27" s="89"/>
      <c r="X27" s="133"/>
      <c r="Y27" s="88"/>
      <c r="Z27" s="82"/>
      <c r="AA27" s="62"/>
      <c r="AB27" s="67"/>
      <c r="AC27" s="160"/>
      <c r="AD27" s="67"/>
      <c r="AE27" s="70"/>
      <c r="AF27" s="78"/>
      <c r="AG27" s="77"/>
      <c r="AH27" s="234" t="s">
        <v>269</v>
      </c>
      <c r="AI27" s="269"/>
      <c r="AJ27" s="70"/>
      <c r="AK27" s="270"/>
      <c r="AL27" s="89"/>
      <c r="AM27" s="89"/>
      <c r="AN27" s="133"/>
      <c r="AO27" s="65"/>
    </row>
    <row r="28" spans="1:41" s="10" customFormat="1" ht="14.1" customHeight="1">
      <c r="A28" s="611"/>
      <c r="B28" s="51"/>
      <c r="C28" s="172"/>
      <c r="D28" s="134"/>
      <c r="E28" s="81"/>
      <c r="F28" s="79"/>
      <c r="G28" s="57"/>
      <c r="H28" s="78"/>
      <c r="I28" s="65"/>
      <c r="J28" s="63"/>
      <c r="K28" s="62"/>
      <c r="L28" s="67"/>
      <c r="M28" s="136"/>
      <c r="N28" s="64"/>
      <c r="O28" s="140"/>
      <c r="P28" s="28"/>
      <c r="Q28" s="88"/>
      <c r="R28" s="271"/>
      <c r="S28" s="17"/>
      <c r="T28" s="70"/>
      <c r="U28" s="53"/>
      <c r="V28" s="89"/>
      <c r="W28" s="89"/>
      <c r="X28" s="272"/>
      <c r="Y28" s="137"/>
      <c r="Z28" s="69"/>
      <c r="AA28" s="62"/>
      <c r="AB28" s="90"/>
      <c r="AC28" s="160"/>
      <c r="AD28" s="67"/>
      <c r="AE28" s="67"/>
      <c r="AF28" s="78"/>
      <c r="AG28" s="65"/>
      <c r="AH28" s="271" t="s">
        <v>260</v>
      </c>
      <c r="AI28" s="17"/>
      <c r="AJ28" s="89"/>
      <c r="AK28" s="53"/>
      <c r="AL28" s="143"/>
      <c r="AM28" s="143"/>
      <c r="AN28" s="133"/>
      <c r="AO28" s="65"/>
    </row>
    <row r="29" spans="1:41" s="10" customFormat="1" ht="14.1" customHeight="1">
      <c r="A29" s="611"/>
      <c r="B29" s="51"/>
      <c r="C29" s="54"/>
      <c r="D29" s="134"/>
      <c r="E29" s="145"/>
      <c r="F29" s="145"/>
      <c r="G29" s="139"/>
      <c r="H29" s="78"/>
      <c r="I29" s="77"/>
      <c r="J29" s="63"/>
      <c r="K29" s="70"/>
      <c r="L29" s="67"/>
      <c r="M29" s="61"/>
      <c r="N29" s="67"/>
      <c r="O29" s="67"/>
      <c r="P29" s="228"/>
      <c r="Q29" s="95"/>
      <c r="R29" s="271"/>
      <c r="S29" s="17"/>
      <c r="T29" s="70"/>
      <c r="U29" s="273"/>
      <c r="V29" s="273"/>
      <c r="W29" s="273"/>
      <c r="X29" s="274"/>
      <c r="Y29" s="65"/>
      <c r="Z29" s="69"/>
      <c r="AA29" s="62"/>
      <c r="AB29" s="90"/>
      <c r="AC29" s="161"/>
      <c r="AD29" s="67"/>
      <c r="AE29" s="12"/>
      <c r="AF29" s="162"/>
      <c r="AG29" s="65"/>
      <c r="AH29" s="271" t="s">
        <v>136</v>
      </c>
      <c r="AI29" s="17"/>
      <c r="AJ29" s="89"/>
      <c r="AK29" s="292"/>
      <c r="AL29" s="292"/>
      <c r="AM29" s="70"/>
      <c r="AN29" s="78"/>
      <c r="AO29" s="88"/>
    </row>
    <row r="30" spans="1:41" s="10" customFormat="1" ht="14.1" customHeight="1">
      <c r="A30" s="611"/>
      <c r="B30" s="200"/>
      <c r="C30" s="54"/>
      <c r="D30" s="134"/>
      <c r="E30" s="145"/>
      <c r="F30" s="145"/>
      <c r="G30" s="139"/>
      <c r="H30" s="78"/>
      <c r="I30" s="77"/>
      <c r="J30" s="69"/>
      <c r="K30" s="62"/>
      <c r="L30" s="67"/>
      <c r="M30" s="135"/>
      <c r="N30" s="64"/>
      <c r="O30" s="70"/>
      <c r="P30" s="78"/>
      <c r="Q30" s="65"/>
      <c r="R30" s="69"/>
      <c r="S30" s="62"/>
      <c r="T30" s="67"/>
      <c r="U30" s="135"/>
      <c r="V30" s="64"/>
      <c r="W30" s="70"/>
      <c r="X30" s="78"/>
      <c r="Y30" s="65"/>
      <c r="Z30" s="69"/>
      <c r="AA30" s="62"/>
      <c r="AB30" s="67"/>
      <c r="AC30" s="161"/>
      <c r="AD30" s="67"/>
      <c r="AE30" s="12"/>
      <c r="AF30" s="162"/>
      <c r="AG30" s="65"/>
      <c r="AH30" s="281"/>
      <c r="AI30" s="17"/>
      <c r="AJ30" s="90"/>
      <c r="AK30" s="67"/>
      <c r="AL30" s="67"/>
      <c r="AM30" s="89"/>
      <c r="AN30" s="107"/>
      <c r="AO30" s="65"/>
    </row>
    <row r="31" spans="1:41" s="10" customFormat="1" ht="14.1" customHeight="1">
      <c r="A31" s="612"/>
      <c r="B31" s="103"/>
      <c r="C31" s="55"/>
      <c r="D31" s="56"/>
      <c r="E31" s="22"/>
      <c r="F31" s="22"/>
      <c r="G31" s="70"/>
      <c r="H31" s="111"/>
      <c r="I31" s="112"/>
      <c r="J31" s="103"/>
      <c r="K31" s="55"/>
      <c r="L31" s="56"/>
      <c r="M31" s="22"/>
      <c r="N31" s="22"/>
      <c r="O31" s="70"/>
      <c r="P31" s="111"/>
      <c r="Q31" s="112"/>
      <c r="R31" s="103"/>
      <c r="S31" s="308"/>
      <c r="T31" s="307"/>
      <c r="U31" s="22"/>
      <c r="V31" s="22"/>
      <c r="W31" s="22"/>
      <c r="X31" s="27"/>
      <c r="Y31" s="112"/>
      <c r="Z31" s="103"/>
      <c r="AA31" s="55"/>
      <c r="AB31" s="56"/>
      <c r="AC31" s="22"/>
      <c r="AD31" s="22"/>
      <c r="AE31" s="70"/>
      <c r="AF31" s="111"/>
      <c r="AG31" s="112"/>
      <c r="AH31" s="445" t="s">
        <v>72</v>
      </c>
      <c r="AI31" s="55"/>
      <c r="AJ31" s="56"/>
      <c r="AK31" s="22"/>
      <c r="AL31" s="22"/>
      <c r="AM31" s="22"/>
      <c r="AN31" s="158"/>
      <c r="AO31" s="112"/>
    </row>
    <row r="32" spans="1:41" s="10" customFormat="1" ht="14.1" customHeight="1">
      <c r="A32" s="256"/>
      <c r="B32" s="72"/>
      <c r="C32" s="113" t="s">
        <v>61</v>
      </c>
      <c r="D32" s="114"/>
      <c r="E32" s="115"/>
      <c r="F32" s="115"/>
      <c r="G32" s="115"/>
      <c r="H32" s="569" t="s">
        <v>579</v>
      </c>
      <c r="I32" s="569" t="s">
        <v>580</v>
      </c>
      <c r="J32" s="72"/>
      <c r="K32" s="113" t="s">
        <v>56</v>
      </c>
      <c r="L32" s="124"/>
      <c r="M32" s="115"/>
      <c r="N32" s="115"/>
      <c r="O32" s="115"/>
      <c r="P32" s="569" t="s">
        <v>579</v>
      </c>
      <c r="Q32" s="569" t="s">
        <v>580</v>
      </c>
      <c r="R32" s="122"/>
      <c r="S32" s="113" t="s">
        <v>56</v>
      </c>
      <c r="T32" s="114"/>
      <c r="U32" s="115"/>
      <c r="V32" s="115"/>
      <c r="W32" s="115"/>
      <c r="X32" s="569" t="s">
        <v>579</v>
      </c>
      <c r="Y32" s="569" t="s">
        <v>580</v>
      </c>
      <c r="Z32" s="19"/>
      <c r="AA32" s="113" t="s">
        <v>56</v>
      </c>
      <c r="AB32" s="114"/>
      <c r="AC32" s="115"/>
      <c r="AD32" s="115"/>
      <c r="AE32" s="115"/>
      <c r="AF32" s="569" t="s">
        <v>579</v>
      </c>
      <c r="AG32" s="569" t="s">
        <v>580</v>
      </c>
      <c r="AH32" s="19"/>
      <c r="AI32" s="240" t="s">
        <v>56</v>
      </c>
      <c r="AJ32" s="158"/>
      <c r="AK32" s="241"/>
      <c r="AL32" s="241"/>
      <c r="AM32" s="241"/>
      <c r="AN32" s="569" t="s">
        <v>579</v>
      </c>
      <c r="AO32" s="569" t="s">
        <v>580</v>
      </c>
    </row>
    <row r="33" spans="1:41" s="10" customFormat="1" ht="14.1" customHeight="1">
      <c r="A33" s="605"/>
      <c r="B33" s="608" t="s">
        <v>62</v>
      </c>
      <c r="C33" s="37" t="s">
        <v>67</v>
      </c>
      <c r="D33" s="96"/>
      <c r="E33" s="116"/>
      <c r="F33" s="116"/>
      <c r="G33" s="116"/>
      <c r="H33" s="45">
        <v>0</v>
      </c>
      <c r="I33" s="46">
        <f>SUM(E5:E31)</f>
        <v>0</v>
      </c>
      <c r="J33" s="613" t="s">
        <v>57</v>
      </c>
      <c r="K33" s="37" t="s">
        <v>69</v>
      </c>
      <c r="L33" s="45"/>
      <c r="M33" s="125"/>
      <c r="N33" s="125"/>
      <c r="O33" s="125"/>
      <c r="P33" s="45">
        <v>0</v>
      </c>
      <c r="Q33" s="46">
        <f>SUM(M5:M31)</f>
        <v>0</v>
      </c>
      <c r="R33" s="603" t="s">
        <v>57</v>
      </c>
      <c r="S33" s="37" t="s">
        <v>69</v>
      </c>
      <c r="T33" s="45"/>
      <c r="U33" s="125"/>
      <c r="V33" s="125"/>
      <c r="W33" s="125"/>
      <c r="X33" s="45">
        <v>0</v>
      </c>
      <c r="Y33" s="46">
        <f>SUM(U5:U31)</f>
        <v>0</v>
      </c>
      <c r="Z33" s="603" t="s">
        <v>57</v>
      </c>
      <c r="AA33" s="37" t="s">
        <v>69</v>
      </c>
      <c r="AB33" s="45"/>
      <c r="AC33" s="125"/>
      <c r="AD33" s="125"/>
      <c r="AE33" s="125"/>
      <c r="AF33" s="45">
        <v>0</v>
      </c>
      <c r="AG33" s="46">
        <f>SUM(AC5:AC31)</f>
        <v>0</v>
      </c>
      <c r="AH33" s="603" t="s">
        <v>57</v>
      </c>
      <c r="AI33" s="37" t="s">
        <v>69</v>
      </c>
      <c r="AJ33" s="45"/>
      <c r="AK33" s="125"/>
      <c r="AL33" s="125"/>
      <c r="AM33" s="125"/>
      <c r="AN33" s="45">
        <v>4.5</v>
      </c>
      <c r="AO33" s="46">
        <f>SUM(AK5:AK31)</f>
        <v>5</v>
      </c>
    </row>
    <row r="34" spans="1:41" s="15" customFormat="1" ht="14.1" customHeight="1">
      <c r="A34" s="606"/>
      <c r="B34" s="608"/>
      <c r="C34" s="38" t="s">
        <v>68</v>
      </c>
      <c r="D34" s="97"/>
      <c r="E34" s="116"/>
      <c r="F34" s="116"/>
      <c r="G34" s="116"/>
      <c r="H34" s="46">
        <v>0</v>
      </c>
      <c r="I34" s="46">
        <f>SUM(F5:F31)</f>
        <v>0</v>
      </c>
      <c r="J34" s="613"/>
      <c r="K34" s="38" t="s">
        <v>70</v>
      </c>
      <c r="L34" s="46"/>
      <c r="M34" s="125"/>
      <c r="N34" s="125"/>
      <c r="O34" s="125"/>
      <c r="P34" s="46">
        <v>0</v>
      </c>
      <c r="Q34" s="46">
        <f>SUM(N5:N31)</f>
        <v>0</v>
      </c>
      <c r="R34" s="603"/>
      <c r="S34" s="38" t="s">
        <v>70</v>
      </c>
      <c r="T34" s="46"/>
      <c r="U34" s="125"/>
      <c r="V34" s="125"/>
      <c r="W34" s="125"/>
      <c r="X34" s="46">
        <v>0</v>
      </c>
      <c r="Y34" s="46">
        <f>SUM(V5:V31)</f>
        <v>0</v>
      </c>
      <c r="Z34" s="603"/>
      <c r="AA34" s="38" t="s">
        <v>70</v>
      </c>
      <c r="AB34" s="46"/>
      <c r="AC34" s="125"/>
      <c r="AD34" s="125"/>
      <c r="AE34" s="125"/>
      <c r="AF34" s="46">
        <v>0</v>
      </c>
      <c r="AG34" s="46">
        <f>SUM(AD5:AD31)</f>
        <v>0</v>
      </c>
      <c r="AH34" s="603"/>
      <c r="AI34" s="38" t="s">
        <v>70</v>
      </c>
      <c r="AJ34" s="46"/>
      <c r="AK34" s="125"/>
      <c r="AL34" s="125"/>
      <c r="AM34" s="125"/>
      <c r="AN34" s="46">
        <v>2</v>
      </c>
      <c r="AO34" s="46">
        <f>SUM(AL5:AL31)</f>
        <v>2.0142857142857138</v>
      </c>
    </row>
    <row r="35" spans="1:41" s="15" customFormat="1" ht="14.1" customHeight="1">
      <c r="A35" s="606"/>
      <c r="B35" s="608"/>
      <c r="C35" s="39" t="s">
        <v>63</v>
      </c>
      <c r="D35" s="98"/>
      <c r="E35" s="96"/>
      <c r="F35" s="96"/>
      <c r="G35" s="96"/>
      <c r="H35" s="46">
        <f>I35</f>
        <v>0</v>
      </c>
      <c r="I35" s="46">
        <f>SUM(G7:G31)</f>
        <v>0</v>
      </c>
      <c r="J35" s="613"/>
      <c r="K35" s="39" t="s">
        <v>58</v>
      </c>
      <c r="L35" s="47"/>
      <c r="M35" s="45"/>
      <c r="N35" s="45"/>
      <c r="O35" s="45"/>
      <c r="P35" s="46">
        <f>Q35</f>
        <v>0</v>
      </c>
      <c r="Q35" s="46">
        <f>SUM(O7:O31)</f>
        <v>0</v>
      </c>
      <c r="R35" s="603"/>
      <c r="S35" s="39" t="s">
        <v>58</v>
      </c>
      <c r="T35" s="47"/>
      <c r="U35" s="45"/>
      <c r="V35" s="45"/>
      <c r="W35" s="45"/>
      <c r="X35" s="46">
        <f>Y35</f>
        <v>0</v>
      </c>
      <c r="Y35" s="46">
        <f>SUM(W7:W31)</f>
        <v>0</v>
      </c>
      <c r="Z35" s="603"/>
      <c r="AA35" s="39" t="s">
        <v>58</v>
      </c>
      <c r="AB35" s="47"/>
      <c r="AC35" s="45"/>
      <c r="AD35" s="45"/>
      <c r="AE35" s="45"/>
      <c r="AF35" s="46">
        <f>AG35</f>
        <v>0</v>
      </c>
      <c r="AG35" s="46">
        <f>SUM(AE7:AE31)</f>
        <v>0</v>
      </c>
      <c r="AH35" s="603"/>
      <c r="AI35" s="39" t="s">
        <v>58</v>
      </c>
      <c r="AJ35" s="47"/>
      <c r="AK35" s="45"/>
      <c r="AL35" s="45"/>
      <c r="AM35" s="45"/>
      <c r="AN35" s="46">
        <f>AO35</f>
        <v>2.08</v>
      </c>
      <c r="AO35" s="46">
        <f>SUM(AM7:AM31)</f>
        <v>2.08</v>
      </c>
    </row>
    <row r="36" spans="1:41" s="10" customFormat="1" ht="14.1" customHeight="1">
      <c r="A36" s="606"/>
      <c r="B36" s="608"/>
      <c r="C36" s="39" t="s">
        <v>64</v>
      </c>
      <c r="D36" s="98"/>
      <c r="E36" s="97"/>
      <c r="F36" s="97"/>
      <c r="G36" s="97"/>
      <c r="H36" s="46">
        <v>0</v>
      </c>
      <c r="I36" s="46">
        <f>D31</f>
        <v>0</v>
      </c>
      <c r="J36" s="613"/>
      <c r="K36" s="39" t="s">
        <v>185</v>
      </c>
      <c r="L36" s="47"/>
      <c r="M36" s="46"/>
      <c r="N36" s="46"/>
      <c r="O36" s="46"/>
      <c r="P36" s="46">
        <v>0</v>
      </c>
      <c r="Q36" s="46">
        <f>L31</f>
        <v>0</v>
      </c>
      <c r="R36" s="603"/>
      <c r="S36" s="39" t="s">
        <v>59</v>
      </c>
      <c r="T36" s="47"/>
      <c r="U36" s="46"/>
      <c r="V36" s="46"/>
      <c r="W36" s="46"/>
      <c r="X36" s="46">
        <v>0</v>
      </c>
      <c r="Y36" s="46">
        <f>T31</f>
        <v>0</v>
      </c>
      <c r="Z36" s="603"/>
      <c r="AA36" s="39" t="s">
        <v>59</v>
      </c>
      <c r="AB36" s="47"/>
      <c r="AC36" s="46"/>
      <c r="AD36" s="46"/>
      <c r="AE36" s="46"/>
      <c r="AF36" s="46">
        <v>0</v>
      </c>
      <c r="AG36" s="46">
        <f>AB31</f>
        <v>0</v>
      </c>
      <c r="AH36" s="603"/>
      <c r="AI36" s="39" t="s">
        <v>59</v>
      </c>
      <c r="AJ36" s="47"/>
      <c r="AK36" s="46"/>
      <c r="AL36" s="46"/>
      <c r="AM36" s="46"/>
      <c r="AN36" s="46">
        <v>0</v>
      </c>
      <c r="AO36" s="46">
        <f>AJ31</f>
        <v>0</v>
      </c>
    </row>
    <row r="37" spans="1:41" s="10" customFormat="1" ht="14.1" customHeight="1">
      <c r="A37" s="606"/>
      <c r="B37" s="608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13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03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03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03"/>
      <c r="AI37" s="37" t="s">
        <v>66</v>
      </c>
      <c r="AJ37" s="47"/>
      <c r="AK37" s="47"/>
      <c r="AL37" s="47"/>
      <c r="AM37" s="47"/>
      <c r="AN37" s="46">
        <v>0</v>
      </c>
      <c r="AO37" s="46">
        <v>0</v>
      </c>
    </row>
    <row r="38" spans="1:41" s="10" customFormat="1" ht="14.1" customHeight="1">
      <c r="A38" s="606"/>
      <c r="B38" s="608"/>
      <c r="C38" s="37" t="s">
        <v>130</v>
      </c>
      <c r="D38" s="98"/>
      <c r="E38" s="98"/>
      <c r="F38" s="98"/>
      <c r="G38" s="98"/>
      <c r="H38" s="46">
        <v>2.5</v>
      </c>
      <c r="I38" s="46">
        <v>2.5</v>
      </c>
      <c r="J38" s="613"/>
      <c r="K38" s="37" t="s">
        <v>130</v>
      </c>
      <c r="L38" s="47"/>
      <c r="M38" s="47"/>
      <c r="N38" s="47"/>
      <c r="O38" s="47"/>
      <c r="P38" s="46">
        <v>2.5</v>
      </c>
      <c r="Q38" s="46">
        <v>2.5</v>
      </c>
      <c r="R38" s="603"/>
      <c r="S38" s="37" t="s">
        <v>130</v>
      </c>
      <c r="T38" s="47"/>
      <c r="U38" s="47"/>
      <c r="V38" s="47"/>
      <c r="W38" s="47"/>
      <c r="X38" s="46">
        <v>2.5</v>
      </c>
      <c r="Y38" s="46">
        <v>2.5</v>
      </c>
      <c r="Z38" s="603"/>
      <c r="AA38" s="37" t="s">
        <v>130</v>
      </c>
      <c r="AB38" s="47"/>
      <c r="AC38" s="47"/>
      <c r="AD38" s="47"/>
      <c r="AE38" s="47"/>
      <c r="AF38" s="46">
        <v>2.5</v>
      </c>
      <c r="AG38" s="46">
        <v>2.5</v>
      </c>
      <c r="AH38" s="603"/>
      <c r="AI38" s="37" t="s">
        <v>130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0" customFormat="1" ht="14.1" customHeight="1">
      <c r="A39" s="607"/>
      <c r="B39" s="609"/>
      <c r="C39" s="39" t="s">
        <v>65</v>
      </c>
      <c r="D39" s="98"/>
      <c r="E39" s="98"/>
      <c r="F39" s="98"/>
      <c r="G39" s="98"/>
      <c r="H39" s="48">
        <f>(H33*70)+(H34*75)+(H35*25)+(H36*60)+(H37*150)+(H38*45)</f>
        <v>112.5</v>
      </c>
      <c r="I39" s="48">
        <f>(I33*70)+(I34*75)+(I35*25)+(I36*60)+(I37*150)+(I38*45)</f>
        <v>112.5</v>
      </c>
      <c r="J39" s="614"/>
      <c r="K39" s="39" t="s">
        <v>38</v>
      </c>
      <c r="L39" s="47"/>
      <c r="M39" s="47"/>
      <c r="N39" s="47"/>
      <c r="O39" s="47"/>
      <c r="P39" s="48">
        <f>(P33*70)+(P34*75)+(P35*25)+(P36*60)+(P37*150)+(P38*45)</f>
        <v>112.5</v>
      </c>
      <c r="Q39" s="48">
        <f>(Q33*70)+(Q34*75)+(Q35*25)+(Q36*60)+(Q37*150)+(Q38*45)</f>
        <v>112.5</v>
      </c>
      <c r="R39" s="604"/>
      <c r="S39" s="39" t="s">
        <v>38</v>
      </c>
      <c r="T39" s="47"/>
      <c r="U39" s="47"/>
      <c r="V39" s="47"/>
      <c r="W39" s="47"/>
      <c r="X39" s="48">
        <f>(X33*70)+(X34*75)+(X35*25)+(X36*60)+(X37*150)+(X38*45)</f>
        <v>112.5</v>
      </c>
      <c r="Y39" s="48">
        <f>(Y33*70)+(Y34*75)+(Y35*25)+(Y36*60)+(Y37*150)+(Y38*45)</f>
        <v>112.5</v>
      </c>
      <c r="Z39" s="604"/>
      <c r="AA39" s="39" t="s">
        <v>38</v>
      </c>
      <c r="AB39" s="47"/>
      <c r="AC39" s="47"/>
      <c r="AD39" s="47"/>
      <c r="AE39" s="47"/>
      <c r="AF39" s="48">
        <f>(AF33*70)+(AF34*75)+(AF35*25)+(AF36*60)+(AF37*150)+(AF38*45)</f>
        <v>112.5</v>
      </c>
      <c r="AG39" s="48">
        <f>(AG33*70)+(AG34*75)+(AG35*25)+(AG36*60)+(AG37*150)+(AG38*45)</f>
        <v>112.5</v>
      </c>
      <c r="AH39" s="604"/>
      <c r="AI39" s="39" t="s">
        <v>38</v>
      </c>
      <c r="AJ39" s="47"/>
      <c r="AK39" s="47"/>
      <c r="AL39" s="47"/>
      <c r="AM39" s="47"/>
      <c r="AN39" s="48">
        <f>(AN33*70)+(AN34*75)+(AN35*25)+(AN36*60)+(AN37*150)+(AN38*45)</f>
        <v>629.5</v>
      </c>
      <c r="AO39" s="48">
        <f>(AO33*70)+(AO34*75)+(AO35*25)+(AO36*60)+(AO37*150)+(AO38*45)</f>
        <v>665.57142857142856</v>
      </c>
    </row>
    <row r="40" spans="1:41" ht="6.75" customHeight="1">
      <c r="B40" s="10"/>
      <c r="C40" s="43"/>
      <c r="J40" s="10"/>
      <c r="K40" s="43"/>
      <c r="L40" s="10"/>
      <c r="R40" s="10"/>
      <c r="S40" s="10"/>
      <c r="Z40" s="10"/>
      <c r="AA40" s="43"/>
      <c r="AH40" s="10"/>
      <c r="AI40" s="43"/>
    </row>
    <row r="41" spans="1:41" ht="19.5" customHeight="1">
      <c r="B41" s="10"/>
      <c r="C41" s="43" t="s">
        <v>53</v>
      </c>
      <c r="J41" s="10"/>
      <c r="K41" s="43" t="s">
        <v>60</v>
      </c>
      <c r="L41" s="10"/>
      <c r="R41" s="10"/>
      <c r="S41" s="10" t="s">
        <v>54</v>
      </c>
      <c r="Z41" s="10"/>
      <c r="AA41" s="43"/>
      <c r="AH41" s="10"/>
      <c r="AI41" s="43"/>
    </row>
    <row r="42" spans="1:41" ht="18.75" customHeight="1">
      <c r="B42" s="10"/>
      <c r="C42" s="598" t="s">
        <v>119</v>
      </c>
      <c r="D42" s="598"/>
      <c r="E42" s="598"/>
      <c r="F42" s="598"/>
      <c r="G42" s="598"/>
      <c r="H42" s="598"/>
      <c r="I42" s="598"/>
      <c r="J42" s="598"/>
      <c r="K42" s="598"/>
      <c r="L42" s="598"/>
      <c r="M42" s="598"/>
      <c r="N42" s="598"/>
      <c r="O42" s="598"/>
      <c r="R42" s="10"/>
      <c r="S42" s="10"/>
      <c r="Z42" s="10"/>
      <c r="AA42" s="43"/>
    </row>
    <row r="43" spans="1:41" ht="14.1" customHeight="1">
      <c r="K43"/>
      <c r="S43" s="3"/>
      <c r="AI43"/>
      <c r="AN43"/>
    </row>
    <row r="44" spans="1:41" ht="14.1" customHeight="1">
      <c r="K44"/>
      <c r="S44" s="3"/>
      <c r="AI44"/>
      <c r="AN44"/>
    </row>
    <row r="45" spans="1:41" ht="14.1" customHeight="1">
      <c r="K45"/>
      <c r="S45" s="3"/>
      <c r="AI45"/>
      <c r="AN45"/>
    </row>
    <row r="46" spans="1:41" ht="14.1" customHeight="1">
      <c r="K46"/>
      <c r="S46" s="3"/>
      <c r="AI46"/>
      <c r="AN46"/>
    </row>
    <row r="47" spans="1:41" ht="14.1" customHeight="1">
      <c r="K47"/>
      <c r="S47" s="3"/>
      <c r="AA47"/>
      <c r="AF47"/>
      <c r="AI47"/>
      <c r="AN47"/>
    </row>
    <row r="48" spans="1:41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3">
    <mergeCell ref="D1:J1"/>
    <mergeCell ref="K2:AO2"/>
    <mergeCell ref="A5:A7"/>
    <mergeCell ref="A8:A14"/>
    <mergeCell ref="AA22:AA24"/>
    <mergeCell ref="S22:S24"/>
    <mergeCell ref="AI3:AJ3"/>
    <mergeCell ref="C42:O42"/>
    <mergeCell ref="A15:A20"/>
    <mergeCell ref="D2:E2"/>
    <mergeCell ref="AI22:AI24"/>
    <mergeCell ref="Z33:Z39"/>
    <mergeCell ref="AH33:AH39"/>
    <mergeCell ref="A33:A39"/>
    <mergeCell ref="B33:B39"/>
    <mergeCell ref="K22:K24"/>
    <mergeCell ref="A25:A31"/>
    <mergeCell ref="J33:J39"/>
    <mergeCell ref="R33:R39"/>
    <mergeCell ref="A21:A24"/>
    <mergeCell ref="C22:C24"/>
    <mergeCell ref="A3:A4"/>
    <mergeCell ref="AA3:AB3"/>
  </mergeCells>
  <phoneticPr fontId="21" type="noConversion"/>
  <pageMargins left="3.937007874015748E-2" right="0" top="0" bottom="0" header="0.31496062992125984" footer="0.31496062992125984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65517"/>
  <sheetViews>
    <sheetView zoomScaleNormal="100" workbookViewId="0">
      <selection activeCell="R26" sqref="R26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32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2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2" width="10.875" hidden="1" customWidth="1"/>
    <col min="23" max="23" width="4.625" hidden="1" customWidth="1"/>
    <col min="24" max="24" width="3.625" style="32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2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7" width="4.625" hidden="1" customWidth="1"/>
    <col min="38" max="38" width="3.75" hidden="1" customWidth="1"/>
    <col min="39" max="39" width="4.625" hidden="1" customWidth="1"/>
    <col min="40" max="40" width="3.625" style="32" customWidth="1"/>
    <col min="41" max="41" width="4.625" customWidth="1"/>
  </cols>
  <sheetData>
    <row r="1" spans="1:49" ht="19.5" customHeight="1">
      <c r="A1" s="8"/>
      <c r="B1" s="8"/>
      <c r="C1" s="8"/>
      <c r="D1" s="617" t="s">
        <v>18</v>
      </c>
      <c r="E1" s="617"/>
      <c r="F1" s="617"/>
      <c r="G1" s="617"/>
      <c r="H1" s="617"/>
      <c r="I1" s="617"/>
      <c r="J1" s="617"/>
      <c r="K1" s="5" t="s">
        <v>581</v>
      </c>
      <c r="L1" t="s">
        <v>510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9" ht="14.1" customHeight="1">
      <c r="A2" s="2" t="s">
        <v>14</v>
      </c>
      <c r="B2" s="1" t="s">
        <v>30</v>
      </c>
      <c r="C2" s="4" t="s">
        <v>1</v>
      </c>
      <c r="D2" s="600">
        <v>570</v>
      </c>
      <c r="E2" s="600"/>
      <c r="F2" s="29"/>
      <c r="G2" s="29"/>
      <c r="H2" s="29"/>
      <c r="I2" s="29"/>
      <c r="J2" s="30"/>
      <c r="K2" s="618" t="s">
        <v>576</v>
      </c>
      <c r="L2" s="619"/>
      <c r="M2" s="619"/>
      <c r="N2" s="619"/>
      <c r="O2" s="619"/>
      <c r="P2" s="619"/>
      <c r="Q2" s="619"/>
      <c r="R2" s="619"/>
      <c r="S2" s="619"/>
      <c r="T2" s="619"/>
      <c r="U2" s="619"/>
      <c r="V2" s="619"/>
      <c r="W2" s="619"/>
      <c r="X2" s="619"/>
      <c r="Y2" s="619"/>
      <c r="Z2" s="619"/>
      <c r="AA2" s="619"/>
      <c r="AB2" s="619"/>
      <c r="AC2" s="619"/>
      <c r="AD2" s="619"/>
      <c r="AE2" s="619"/>
      <c r="AF2" s="619"/>
      <c r="AG2" s="619"/>
      <c r="AH2" s="619"/>
      <c r="AI2" s="619"/>
      <c r="AJ2" s="619"/>
      <c r="AK2" s="619"/>
      <c r="AL2" s="619"/>
      <c r="AM2" s="619"/>
      <c r="AN2" s="619"/>
      <c r="AO2" s="619"/>
    </row>
    <row r="3" spans="1:49" s="10" customFormat="1" ht="14.1" customHeight="1">
      <c r="A3" s="615" t="s">
        <v>6</v>
      </c>
      <c r="B3" s="11"/>
      <c r="C3" s="616">
        <v>45537</v>
      </c>
      <c r="D3" s="616"/>
      <c r="E3" s="16"/>
      <c r="F3" s="16"/>
      <c r="G3" s="16"/>
      <c r="H3" s="28"/>
      <c r="I3" s="11" t="s">
        <v>43</v>
      </c>
      <c r="J3" s="11"/>
      <c r="K3" s="616">
        <f>C3+1</f>
        <v>45538</v>
      </c>
      <c r="L3" s="616"/>
      <c r="M3" s="16"/>
      <c r="N3" s="16"/>
      <c r="O3" s="16"/>
      <c r="P3" s="28"/>
      <c r="Q3" s="11" t="s">
        <v>39</v>
      </c>
      <c r="R3" s="120"/>
      <c r="S3" s="616">
        <f>C3+2</f>
        <v>45539</v>
      </c>
      <c r="T3" s="616"/>
      <c r="U3" s="16"/>
      <c r="V3" s="16"/>
      <c r="W3" s="16"/>
      <c r="X3" s="28"/>
      <c r="Y3" s="11" t="s">
        <v>40</v>
      </c>
      <c r="Z3" s="120"/>
      <c r="AA3" s="616">
        <f>C3+3</f>
        <v>45540</v>
      </c>
      <c r="AB3" s="616"/>
      <c r="AC3" s="16"/>
      <c r="AD3" s="16"/>
      <c r="AE3" s="16"/>
      <c r="AF3" s="28"/>
      <c r="AG3" s="11" t="s">
        <v>41</v>
      </c>
      <c r="AH3" s="120"/>
      <c r="AI3" s="616">
        <f>C3+4</f>
        <v>45541</v>
      </c>
      <c r="AJ3" s="616"/>
      <c r="AK3" s="16"/>
      <c r="AL3" s="16"/>
      <c r="AM3" s="16"/>
      <c r="AN3" s="28"/>
      <c r="AO3" s="11" t="s">
        <v>42</v>
      </c>
    </row>
    <row r="4" spans="1:49" s="10" customFormat="1" ht="14.1" customHeight="1">
      <c r="A4" s="615"/>
      <c r="B4" s="11" t="s">
        <v>11</v>
      </c>
      <c r="C4" s="11" t="s">
        <v>12</v>
      </c>
      <c r="D4" s="11" t="s">
        <v>15</v>
      </c>
      <c r="E4" s="11" t="s">
        <v>32</v>
      </c>
      <c r="F4" s="11" t="s">
        <v>33</v>
      </c>
      <c r="G4" s="11" t="s">
        <v>36</v>
      </c>
      <c r="H4" s="28" t="s">
        <v>35</v>
      </c>
      <c r="I4" s="11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33</v>
      </c>
      <c r="O4" s="11" t="s">
        <v>36</v>
      </c>
      <c r="P4" s="28" t="s">
        <v>31</v>
      </c>
      <c r="Q4" s="11" t="s">
        <v>55</v>
      </c>
      <c r="R4" s="120" t="s">
        <v>11</v>
      </c>
      <c r="S4" s="11" t="s">
        <v>12</v>
      </c>
      <c r="T4" s="11" t="s">
        <v>15</v>
      </c>
      <c r="U4" s="11" t="s">
        <v>32</v>
      </c>
      <c r="V4" s="11" t="s">
        <v>33</v>
      </c>
      <c r="W4" s="11" t="s">
        <v>36</v>
      </c>
      <c r="X4" s="28" t="s">
        <v>35</v>
      </c>
      <c r="Y4" s="11" t="s">
        <v>55</v>
      </c>
      <c r="Z4" s="120" t="s">
        <v>11</v>
      </c>
      <c r="AA4" s="11" t="s">
        <v>12</v>
      </c>
      <c r="AB4" s="11" t="s">
        <v>15</v>
      </c>
      <c r="AC4" s="11" t="s">
        <v>32</v>
      </c>
      <c r="AD4" s="11" t="s">
        <v>33</v>
      </c>
      <c r="AE4" s="11" t="s">
        <v>36</v>
      </c>
      <c r="AF4" s="28" t="s">
        <v>35</v>
      </c>
      <c r="AG4" s="11" t="s">
        <v>55</v>
      </c>
      <c r="AH4" s="120" t="s">
        <v>11</v>
      </c>
      <c r="AI4" s="11" t="s">
        <v>12</v>
      </c>
      <c r="AJ4" s="11" t="s">
        <v>15</v>
      </c>
      <c r="AK4" s="11" t="s">
        <v>32</v>
      </c>
      <c r="AL4" s="11" t="s">
        <v>33</v>
      </c>
      <c r="AM4" s="11" t="s">
        <v>36</v>
      </c>
      <c r="AN4" s="28" t="s">
        <v>35</v>
      </c>
      <c r="AO4" s="11" t="s">
        <v>55</v>
      </c>
    </row>
    <row r="5" spans="1:49" s="10" customFormat="1" ht="14.1" customHeight="1">
      <c r="A5" s="599" t="s">
        <v>13</v>
      </c>
      <c r="B5" s="73" t="s">
        <v>95</v>
      </c>
      <c r="C5" s="117" t="s">
        <v>96</v>
      </c>
      <c r="D5" s="118">
        <v>80</v>
      </c>
      <c r="E5" s="67">
        <f>D5/20</f>
        <v>4</v>
      </c>
      <c r="F5" s="11"/>
      <c r="G5" s="11"/>
      <c r="H5" s="107">
        <f>(D5*$D$2)/1000</f>
        <v>45.6</v>
      </c>
      <c r="I5" s="65"/>
      <c r="J5" s="73" t="s">
        <v>95</v>
      </c>
      <c r="K5" s="117" t="s">
        <v>96</v>
      </c>
      <c r="L5" s="118">
        <v>80</v>
      </c>
      <c r="M5" s="67">
        <f>L5/20</f>
        <v>4</v>
      </c>
      <c r="N5" s="11"/>
      <c r="O5" s="11"/>
      <c r="P5" s="107">
        <f>(L5*$D$2)/1000</f>
        <v>45.6</v>
      </c>
      <c r="Q5" s="65"/>
      <c r="R5" s="293" t="s">
        <v>274</v>
      </c>
      <c r="S5" s="86" t="s">
        <v>277</v>
      </c>
      <c r="T5" s="89">
        <v>110</v>
      </c>
      <c r="U5" s="342">
        <f>T5/25</f>
        <v>4.4000000000000004</v>
      </c>
      <c r="V5" s="291"/>
      <c r="W5" s="291"/>
      <c r="X5" s="107">
        <f>(T5*$D$2)/1000</f>
        <v>62.7</v>
      </c>
      <c r="Y5" s="65"/>
      <c r="Z5" s="73" t="s">
        <v>95</v>
      </c>
      <c r="AA5" s="117" t="s">
        <v>96</v>
      </c>
      <c r="AB5" s="118">
        <v>75</v>
      </c>
      <c r="AC5" s="67">
        <f>AB5/20</f>
        <v>3.75</v>
      </c>
      <c r="AD5" s="11"/>
      <c r="AE5" s="11"/>
      <c r="AF5" s="107">
        <f>(AB5*$D$2)/1000</f>
        <v>42.75</v>
      </c>
      <c r="AG5" s="65"/>
      <c r="AH5" s="73" t="s">
        <v>95</v>
      </c>
      <c r="AI5" s="117" t="s">
        <v>96</v>
      </c>
      <c r="AJ5" s="118">
        <v>80</v>
      </c>
      <c r="AK5" s="67">
        <f>AJ5/20</f>
        <v>4</v>
      </c>
      <c r="AL5" s="11"/>
      <c r="AM5" s="11"/>
      <c r="AN5" s="107">
        <f>(AJ5*$D$2)/1000</f>
        <v>45.6</v>
      </c>
      <c r="AO5" s="65"/>
    </row>
    <row r="6" spans="1:49" s="10" customFormat="1" ht="14.1" customHeight="1">
      <c r="A6" s="599"/>
      <c r="B6" s="66" t="s">
        <v>78</v>
      </c>
      <c r="C6" s="75" t="s">
        <v>98</v>
      </c>
      <c r="D6" s="76">
        <v>20</v>
      </c>
      <c r="E6" s="67">
        <f>D6/20</f>
        <v>1</v>
      </c>
      <c r="F6" s="67"/>
      <c r="G6" s="11"/>
      <c r="H6" s="107">
        <f>(D6*$D$2)/1000</f>
        <v>11.4</v>
      </c>
      <c r="I6" s="111"/>
      <c r="J6" s="66" t="s">
        <v>78</v>
      </c>
      <c r="K6" s="75" t="s">
        <v>98</v>
      </c>
      <c r="L6" s="76">
        <v>10</v>
      </c>
      <c r="M6" s="67">
        <f>L6/20</f>
        <v>0.5</v>
      </c>
      <c r="N6" s="67"/>
      <c r="O6" s="11"/>
      <c r="P6" s="107">
        <f>(L6*$D$2)/1000</f>
        <v>5.7</v>
      </c>
      <c r="Q6" s="111"/>
      <c r="R6" s="294" t="s">
        <v>275</v>
      </c>
      <c r="S6" s="86"/>
      <c r="T6" s="50"/>
      <c r="U6" s="295"/>
      <c r="V6" s="138"/>
      <c r="W6" s="296"/>
      <c r="X6" s="78"/>
      <c r="Y6" s="144"/>
      <c r="Z6" s="66" t="s">
        <v>78</v>
      </c>
      <c r="AA6" s="75" t="s">
        <v>98</v>
      </c>
      <c r="AB6" s="76">
        <v>10</v>
      </c>
      <c r="AC6" s="67">
        <f>AB6/20</f>
        <v>0.5</v>
      </c>
      <c r="AD6" s="67"/>
      <c r="AE6" s="11"/>
      <c r="AF6" s="107">
        <f>(AB6*$D$2)/1000</f>
        <v>5.7</v>
      </c>
      <c r="AG6" s="111"/>
      <c r="AH6" s="66" t="s">
        <v>78</v>
      </c>
      <c r="AI6" s="75" t="s">
        <v>98</v>
      </c>
      <c r="AJ6" s="76">
        <v>20</v>
      </c>
      <c r="AK6" s="67">
        <f>AJ6/20</f>
        <v>1</v>
      </c>
      <c r="AL6" s="67"/>
      <c r="AM6" s="11"/>
      <c r="AN6" s="107">
        <f>(AJ6*$D$2)/1000</f>
        <v>11.4</v>
      </c>
      <c r="AO6" s="111"/>
    </row>
    <row r="7" spans="1:49" s="10" customFormat="1" ht="14.1" customHeight="1">
      <c r="A7" s="599"/>
      <c r="B7" s="18" t="s">
        <v>99</v>
      </c>
      <c r="C7" s="6"/>
      <c r="D7" s="11"/>
      <c r="E7" s="11"/>
      <c r="F7" s="11"/>
      <c r="G7" s="11"/>
      <c r="H7" s="28"/>
      <c r="I7" s="174"/>
      <c r="J7" s="18" t="s">
        <v>99</v>
      </c>
      <c r="K7" s="6"/>
      <c r="L7" s="11"/>
      <c r="M7" s="11"/>
      <c r="N7" s="11"/>
      <c r="O7" s="11"/>
      <c r="P7" s="28"/>
      <c r="Q7" s="111"/>
      <c r="R7" s="298" t="s">
        <v>276</v>
      </c>
      <c r="S7" s="213"/>
      <c r="T7" s="89"/>
      <c r="U7" s="297"/>
      <c r="V7" s="296"/>
      <c r="W7" s="57"/>
      <c r="X7" s="78"/>
      <c r="Y7" s="144"/>
      <c r="Z7" s="18" t="s">
        <v>99</v>
      </c>
      <c r="AA7" s="6"/>
      <c r="AB7" s="11"/>
      <c r="AC7" s="11"/>
      <c r="AD7" s="11"/>
      <c r="AE7" s="11"/>
      <c r="AF7" s="28"/>
      <c r="AG7" s="174"/>
      <c r="AH7" s="18" t="s">
        <v>99</v>
      </c>
      <c r="AI7" s="6"/>
      <c r="AJ7" s="11"/>
      <c r="AK7" s="11"/>
      <c r="AL7" s="11"/>
      <c r="AM7" s="11"/>
      <c r="AN7" s="28"/>
      <c r="AO7" s="111"/>
    </row>
    <row r="8" spans="1:49" s="10" customFormat="1" ht="14.1" customHeight="1">
      <c r="A8" s="623" t="s">
        <v>2</v>
      </c>
      <c r="B8" s="49" t="s">
        <v>251</v>
      </c>
      <c r="C8" s="86" t="s">
        <v>252</v>
      </c>
      <c r="D8" s="90">
        <v>40</v>
      </c>
      <c r="E8" s="189"/>
      <c r="F8" s="233">
        <f>D8*0.7/35</f>
        <v>0.8</v>
      </c>
      <c r="G8" s="181"/>
      <c r="H8" s="107">
        <f>(D8*$D$2)/1000</f>
        <v>22.8</v>
      </c>
      <c r="I8" s="91"/>
      <c r="J8" s="102" t="s">
        <v>174</v>
      </c>
      <c r="K8" s="86" t="s">
        <v>343</v>
      </c>
      <c r="L8" s="90">
        <v>90</v>
      </c>
      <c r="M8" s="187"/>
      <c r="N8" s="93">
        <f>L8*0.8/35</f>
        <v>2.0571428571428569</v>
      </c>
      <c r="O8" s="188"/>
      <c r="P8" s="107">
        <f>(L8*$D$2)/1000</f>
        <v>51.3</v>
      </c>
      <c r="Q8" s="88"/>
      <c r="R8" s="165" t="s">
        <v>278</v>
      </c>
      <c r="S8" s="86" t="s">
        <v>216</v>
      </c>
      <c r="T8" s="90">
        <v>45</v>
      </c>
      <c r="U8" s="89"/>
      <c r="V8" s="90">
        <f>T8/35</f>
        <v>1.2857142857142858</v>
      </c>
      <c r="W8" s="89"/>
      <c r="X8" s="107">
        <f t="shared" ref="X8:X17" si="0">(T8*$D$2)/1000</f>
        <v>25.65</v>
      </c>
      <c r="Y8" s="91"/>
      <c r="Z8" s="344" t="s">
        <v>562</v>
      </c>
      <c r="AA8" s="345" t="s">
        <v>588</v>
      </c>
      <c r="AB8" s="90">
        <v>80</v>
      </c>
      <c r="AC8" s="187"/>
      <c r="AD8" s="93">
        <f>AB8*0.7/35</f>
        <v>1.6</v>
      </c>
      <c r="AE8" s="188"/>
      <c r="AF8" s="107">
        <f>(AB8*$D$2)/1000</f>
        <v>45.6</v>
      </c>
      <c r="AG8" s="91"/>
      <c r="AH8" s="165" t="s">
        <v>589</v>
      </c>
      <c r="AI8" s="86" t="s">
        <v>354</v>
      </c>
      <c r="AJ8" s="90">
        <v>70</v>
      </c>
      <c r="AK8" s="577"/>
      <c r="AL8" s="90">
        <f>AJ8/35</f>
        <v>2</v>
      </c>
      <c r="AM8" s="89"/>
      <c r="AN8" s="28">
        <f>(AJ8*$D$2)/1000</f>
        <v>39.9</v>
      </c>
      <c r="AO8" s="91"/>
      <c r="AQ8" s="441"/>
      <c r="AR8" s="435"/>
      <c r="AS8" s="433"/>
      <c r="AT8" s="561"/>
      <c r="AU8" s="433"/>
      <c r="AV8" s="561"/>
      <c r="AW8" s="453"/>
    </row>
    <row r="9" spans="1:49" s="10" customFormat="1" ht="14.1" customHeight="1">
      <c r="A9" s="623"/>
      <c r="B9" s="94" t="s">
        <v>253</v>
      </c>
      <c r="C9" s="86" t="s">
        <v>254</v>
      </c>
      <c r="D9" s="90">
        <v>20</v>
      </c>
      <c r="E9" s="146"/>
      <c r="F9" s="143">
        <f>D9/35</f>
        <v>0.5714285714285714</v>
      </c>
      <c r="G9" s="140"/>
      <c r="H9" s="107">
        <f>(D9*$D$2)/1000</f>
        <v>11.4</v>
      </c>
      <c r="I9" s="88"/>
      <c r="J9" s="279" t="s">
        <v>147</v>
      </c>
      <c r="K9" s="153" t="s">
        <v>175</v>
      </c>
      <c r="L9" s="90">
        <v>1</v>
      </c>
      <c r="M9" s="132"/>
      <c r="N9" s="132"/>
      <c r="O9" s="87"/>
      <c r="P9" s="107">
        <f>(L9*$D$2)/1000</f>
        <v>0.56999999999999995</v>
      </c>
      <c r="Q9" s="91"/>
      <c r="R9" s="157" t="s">
        <v>253</v>
      </c>
      <c r="S9" s="86" t="s">
        <v>279</v>
      </c>
      <c r="T9" s="90">
        <v>10</v>
      </c>
      <c r="U9" s="132"/>
      <c r="V9" s="140"/>
      <c r="W9" s="89">
        <f>T9/100</f>
        <v>0.1</v>
      </c>
      <c r="X9" s="107">
        <f t="shared" si="0"/>
        <v>5.7</v>
      </c>
      <c r="Y9" s="88"/>
      <c r="Z9" s="344" t="s">
        <v>563</v>
      </c>
      <c r="AA9" s="86" t="s">
        <v>149</v>
      </c>
      <c r="AB9" s="90">
        <v>1</v>
      </c>
      <c r="AC9" s="132"/>
      <c r="AD9" s="132"/>
      <c r="AE9" s="87"/>
      <c r="AF9" s="107">
        <f>(AB9*$D$2)/1000</f>
        <v>0.56999999999999995</v>
      </c>
      <c r="AG9" s="88"/>
      <c r="AH9" s="157" t="s">
        <v>278</v>
      </c>
      <c r="AI9" s="86" t="s">
        <v>329</v>
      </c>
      <c r="AJ9" s="178">
        <v>5</v>
      </c>
      <c r="AK9" s="90"/>
      <c r="AL9" s="90"/>
      <c r="AM9" s="140">
        <f>AJ9/100</f>
        <v>0.05</v>
      </c>
      <c r="AN9" s="28">
        <f>(AJ9*$D$2)/1000</f>
        <v>2.85</v>
      </c>
      <c r="AO9" s="88"/>
      <c r="AQ9" s="562"/>
      <c r="AR9" s="563"/>
      <c r="AS9" s="433"/>
      <c r="AT9" s="433"/>
      <c r="AU9" s="433"/>
      <c r="AV9" s="462"/>
      <c r="AW9" s="453"/>
    </row>
    <row r="10" spans="1:49" s="10" customFormat="1" ht="14.1" customHeight="1">
      <c r="A10" s="623"/>
      <c r="B10" s="94" t="s">
        <v>227</v>
      </c>
      <c r="C10" s="86" t="s">
        <v>256</v>
      </c>
      <c r="D10" s="90">
        <v>1</v>
      </c>
      <c r="E10" s="140"/>
      <c r="F10" s="140"/>
      <c r="G10" s="140"/>
      <c r="H10" s="107">
        <f>(D10*$D$2)/1000</f>
        <v>0.56999999999999995</v>
      </c>
      <c r="I10" s="190"/>
      <c r="J10" s="94" t="s">
        <v>229</v>
      </c>
      <c r="K10" s="153" t="s">
        <v>177</v>
      </c>
      <c r="L10" s="90">
        <v>20</v>
      </c>
      <c r="M10" s="132"/>
      <c r="N10" s="132"/>
      <c r="O10" s="89">
        <f>L10/100</f>
        <v>0.2</v>
      </c>
      <c r="P10" s="107">
        <f>(L10*$D$2)/1000</f>
        <v>11.4</v>
      </c>
      <c r="Q10" s="88"/>
      <c r="R10" s="94" t="s">
        <v>414</v>
      </c>
      <c r="S10" s="86" t="s">
        <v>281</v>
      </c>
      <c r="T10" s="90">
        <v>35</v>
      </c>
      <c r="U10" s="216"/>
      <c r="V10" s="132">
        <f>T10*0.9/55</f>
        <v>0.57272727272727275</v>
      </c>
      <c r="W10" s="89"/>
      <c r="X10" s="107">
        <f t="shared" si="0"/>
        <v>19.95</v>
      </c>
      <c r="Y10" s="91"/>
      <c r="Z10" s="344" t="s">
        <v>138</v>
      </c>
      <c r="AA10" s="213" t="s">
        <v>590</v>
      </c>
      <c r="AB10" s="90">
        <v>1</v>
      </c>
      <c r="AC10" s="53"/>
      <c r="AD10" s="53"/>
      <c r="AE10" s="87"/>
      <c r="AF10" s="107">
        <f>(AB10*$D$2)/1000</f>
        <v>0.56999999999999995</v>
      </c>
      <c r="AG10" s="88"/>
      <c r="AH10" s="157" t="s">
        <v>144</v>
      </c>
      <c r="AI10" s="86" t="s">
        <v>177</v>
      </c>
      <c r="AJ10" s="89">
        <v>15</v>
      </c>
      <c r="AK10" s="578"/>
      <c r="AL10" s="578"/>
      <c r="AM10" s="140">
        <f>AJ10/100</f>
        <v>0.15</v>
      </c>
      <c r="AN10" s="28">
        <f>(AJ10*$D$2)/1000</f>
        <v>8.5500000000000007</v>
      </c>
      <c r="AO10" s="190"/>
      <c r="AQ10" s="433"/>
      <c r="AR10" s="563"/>
      <c r="AS10" s="433"/>
      <c r="AT10" s="433"/>
      <c r="AU10" s="433"/>
      <c r="AV10" s="436"/>
      <c r="AW10" s="453"/>
    </row>
    <row r="11" spans="1:49" s="10" customFormat="1" ht="14.1" customHeight="1">
      <c r="A11" s="623"/>
      <c r="B11" s="94" t="s">
        <v>260</v>
      </c>
      <c r="C11" s="169" t="s">
        <v>257</v>
      </c>
      <c r="D11" s="93">
        <v>30</v>
      </c>
      <c r="E11" s="140"/>
      <c r="F11" s="140"/>
      <c r="G11" s="89">
        <f>D11/100</f>
        <v>0.3</v>
      </c>
      <c r="H11" s="107">
        <f>(D11*$D$2)/1000</f>
        <v>17.100000000000001</v>
      </c>
      <c r="I11" s="88"/>
      <c r="J11" s="94" t="s">
        <v>172</v>
      </c>
      <c r="K11" s="286" t="s">
        <v>176</v>
      </c>
      <c r="L11" s="90">
        <v>1</v>
      </c>
      <c r="M11" s="53"/>
      <c r="N11" s="53"/>
      <c r="O11" s="87"/>
      <c r="P11" s="107">
        <f>(L11*$D$2)/1000</f>
        <v>0.56999999999999995</v>
      </c>
      <c r="Q11" s="88"/>
      <c r="R11" s="94" t="s">
        <v>221</v>
      </c>
      <c r="S11" s="86" t="s">
        <v>282</v>
      </c>
      <c r="T11" s="90">
        <v>1</v>
      </c>
      <c r="U11" s="132"/>
      <c r="V11" s="132"/>
      <c r="W11" s="89"/>
      <c r="X11" s="107">
        <f t="shared" si="0"/>
        <v>0.56999999999999995</v>
      </c>
      <c r="Y11" s="88"/>
      <c r="Z11" s="294" t="s">
        <v>591</v>
      </c>
      <c r="AA11" s="579"/>
      <c r="AB11" s="53"/>
      <c r="AC11" s="53"/>
      <c r="AD11" s="53"/>
      <c r="AE11" s="87"/>
      <c r="AF11" s="107"/>
      <c r="AG11" s="88"/>
      <c r="AH11" s="157" t="s">
        <v>272</v>
      </c>
      <c r="AI11" s="86" t="s">
        <v>592</v>
      </c>
      <c r="AJ11" s="580">
        <v>20</v>
      </c>
      <c r="AK11" s="90"/>
      <c r="AL11" s="89"/>
      <c r="AM11" s="140">
        <f>AJ11/100</f>
        <v>0.2</v>
      </c>
      <c r="AN11" s="28">
        <f>(AJ11*$D$2)/1000</f>
        <v>11.4</v>
      </c>
      <c r="AO11" s="88"/>
      <c r="AQ11" s="433"/>
      <c r="AR11" s="564"/>
      <c r="AS11" s="433"/>
      <c r="AT11" s="443"/>
      <c r="AU11" s="443"/>
      <c r="AV11" s="462"/>
      <c r="AW11" s="453"/>
    </row>
    <row r="12" spans="1:49" s="10" customFormat="1" ht="14.1" customHeight="1">
      <c r="A12" s="623"/>
      <c r="B12" s="103" t="s">
        <v>258</v>
      </c>
      <c r="C12" s="176"/>
      <c r="D12" s="282"/>
      <c r="E12" s="143"/>
      <c r="F12" s="143"/>
      <c r="G12" s="89"/>
      <c r="H12" s="107"/>
      <c r="I12" s="88"/>
      <c r="J12" s="194" t="s">
        <v>72</v>
      </c>
      <c r="K12" s="153"/>
      <c r="L12" s="171"/>
      <c r="M12" s="132"/>
      <c r="N12" s="132"/>
      <c r="O12" s="93"/>
      <c r="P12" s="107"/>
      <c r="Q12" s="88"/>
      <c r="R12" s="194" t="s">
        <v>222</v>
      </c>
      <c r="S12" s="101" t="s">
        <v>219</v>
      </c>
      <c r="T12" s="89">
        <v>60</v>
      </c>
      <c r="U12" s="132"/>
      <c r="V12" s="90"/>
      <c r="W12" s="89">
        <f>T12/100</f>
        <v>0.6</v>
      </c>
      <c r="X12" s="107">
        <f t="shared" si="0"/>
        <v>34.200000000000003</v>
      </c>
      <c r="Y12" s="88"/>
      <c r="Z12" s="191" t="s">
        <v>258</v>
      </c>
      <c r="AA12" s="338"/>
      <c r="AB12" s="89"/>
      <c r="AC12" s="93"/>
      <c r="AD12" s="93"/>
      <c r="AE12" s="192"/>
      <c r="AF12" s="133"/>
      <c r="AG12" s="91"/>
      <c r="AH12" s="194" t="s">
        <v>139</v>
      </c>
      <c r="AI12" s="86" t="s">
        <v>593</v>
      </c>
      <c r="AJ12" s="89">
        <v>1</v>
      </c>
      <c r="AK12" s="90"/>
      <c r="AL12" s="90"/>
      <c r="AM12" s="87"/>
      <c r="AN12" s="28">
        <f>(AJ12*$D$2)/1000</f>
        <v>0.56999999999999995</v>
      </c>
      <c r="AO12" s="88"/>
      <c r="AQ12" s="565"/>
      <c r="AR12" s="563"/>
      <c r="AS12" s="566"/>
      <c r="AT12" s="433"/>
      <c r="AU12" s="433"/>
      <c r="AV12" s="433"/>
      <c r="AW12" s="453"/>
    </row>
    <row r="13" spans="1:49" s="10" customFormat="1" ht="14.1" customHeight="1">
      <c r="A13" s="623"/>
      <c r="B13" s="59"/>
      <c r="C13" s="86"/>
      <c r="D13" s="90"/>
      <c r="E13" s="90"/>
      <c r="F13" s="90"/>
      <c r="G13" s="87"/>
      <c r="H13" s="100"/>
      <c r="I13" s="88"/>
      <c r="J13" s="193"/>
      <c r="K13" s="169"/>
      <c r="L13" s="93"/>
      <c r="M13" s="93"/>
      <c r="N13" s="93"/>
      <c r="O13" s="93"/>
      <c r="P13" s="217"/>
      <c r="Q13" s="88"/>
      <c r="R13" s="94"/>
      <c r="S13" s="169" t="s">
        <v>283</v>
      </c>
      <c r="T13" s="93">
        <v>15</v>
      </c>
      <c r="U13" s="132"/>
      <c r="V13" s="132"/>
      <c r="W13" s="89">
        <f>T13/100</f>
        <v>0.15</v>
      </c>
      <c r="X13" s="107">
        <f t="shared" si="0"/>
        <v>8.5500000000000007</v>
      </c>
      <c r="Y13" s="88"/>
      <c r="Z13" s="193"/>
      <c r="AA13" s="169"/>
      <c r="AB13" s="93"/>
      <c r="AC13" s="93"/>
      <c r="AD13" s="93"/>
      <c r="AE13" s="93"/>
      <c r="AF13" s="217"/>
      <c r="AG13" s="88"/>
      <c r="AH13" s="235"/>
      <c r="AI13" s="101"/>
      <c r="AJ13" s="170"/>
      <c r="AK13" s="140"/>
      <c r="AL13" s="140"/>
      <c r="AM13" s="156"/>
      <c r="AN13" s="107"/>
      <c r="AO13" s="88"/>
      <c r="AQ13" s="438"/>
      <c r="AR13" s="435"/>
      <c r="AS13" s="433"/>
      <c r="AT13" s="433"/>
      <c r="AU13" s="433"/>
      <c r="AV13" s="433"/>
      <c r="AW13" s="437"/>
    </row>
    <row r="14" spans="1:49" s="10" customFormat="1" ht="14.1" customHeight="1">
      <c r="A14" s="623"/>
      <c r="B14" s="196"/>
      <c r="C14" s="197"/>
      <c r="D14" s="49"/>
      <c r="E14" s="198"/>
      <c r="F14" s="195"/>
      <c r="G14" s="89"/>
      <c r="H14" s="133"/>
      <c r="I14" s="88"/>
      <c r="J14" s="196"/>
      <c r="K14" s="197"/>
      <c r="L14" s="49"/>
      <c r="M14" s="198"/>
      <c r="N14" s="195"/>
      <c r="O14" s="89"/>
      <c r="P14" s="133"/>
      <c r="Q14" s="88"/>
      <c r="R14" s="94"/>
      <c r="S14" s="86" t="s">
        <v>224</v>
      </c>
      <c r="T14" s="94">
        <v>15</v>
      </c>
      <c r="U14" s="93"/>
      <c r="V14" s="93"/>
      <c r="W14" s="89">
        <f>T14/100</f>
        <v>0.15</v>
      </c>
      <c r="X14" s="107">
        <f t="shared" si="0"/>
        <v>8.5500000000000007</v>
      </c>
      <c r="Y14" s="88"/>
      <c r="Z14" s="93"/>
      <c r="AA14" s="153"/>
      <c r="AB14" s="170"/>
      <c r="AC14" s="109"/>
      <c r="AD14" s="132"/>
      <c r="AE14" s="89"/>
      <c r="AF14" s="133"/>
      <c r="AG14" s="88"/>
      <c r="AH14" s="222"/>
      <c r="AI14" s="86"/>
      <c r="AJ14" s="87"/>
      <c r="AK14" s="53"/>
      <c r="AL14" s="53"/>
      <c r="AM14" s="89"/>
      <c r="AN14" s="100"/>
      <c r="AO14" s="88"/>
    </row>
    <row r="15" spans="1:49" s="10" customFormat="1" ht="14.1" customHeight="1">
      <c r="A15" s="599" t="s">
        <v>3</v>
      </c>
      <c r="B15" s="49" t="s">
        <v>261</v>
      </c>
      <c r="C15" s="86" t="s">
        <v>431</v>
      </c>
      <c r="D15" s="90">
        <v>20</v>
      </c>
      <c r="E15" s="146"/>
      <c r="F15" s="143">
        <f>D15/50</f>
        <v>0.4</v>
      </c>
      <c r="G15" s="89"/>
      <c r="H15" s="107">
        <f>(D15*$D$2)/1000</f>
        <v>11.4</v>
      </c>
      <c r="I15" s="91"/>
      <c r="J15" s="68" t="s">
        <v>121</v>
      </c>
      <c r="K15" s="287" t="s">
        <v>180</v>
      </c>
      <c r="L15" s="90">
        <v>16</v>
      </c>
      <c r="M15" s="243">
        <f>L15/20</f>
        <v>0.8</v>
      </c>
      <c r="N15" s="156"/>
      <c r="O15" s="143"/>
      <c r="P15" s="107">
        <f>(L15*$D$2)/1000</f>
        <v>9.1199999999999992</v>
      </c>
      <c r="Q15" s="88"/>
      <c r="R15" s="299"/>
      <c r="S15" s="172" t="s">
        <v>284</v>
      </c>
      <c r="T15" s="90">
        <v>20</v>
      </c>
      <c r="U15" s="89">
        <f>T15/85</f>
        <v>0.23529411764705882</v>
      </c>
      <c r="V15" s="132"/>
      <c r="W15" s="89"/>
      <c r="X15" s="107">
        <f t="shared" si="0"/>
        <v>11.4</v>
      </c>
      <c r="Y15" s="88"/>
      <c r="Z15" s="49" t="s">
        <v>242</v>
      </c>
      <c r="AA15" s="86" t="s">
        <v>564</v>
      </c>
      <c r="AB15" s="90">
        <v>10</v>
      </c>
      <c r="AC15" s="132"/>
      <c r="AD15" s="93"/>
      <c r="AE15" s="89">
        <f>AB15/100</f>
        <v>0.1</v>
      </c>
      <c r="AF15" s="107">
        <f>(AB15*$D$2)/1000</f>
        <v>5.7</v>
      </c>
      <c r="AG15" s="91"/>
      <c r="AH15" s="68" t="s">
        <v>390</v>
      </c>
      <c r="AI15" s="62" t="s">
        <v>391</v>
      </c>
      <c r="AJ15" s="67">
        <v>37</v>
      </c>
      <c r="AK15" s="132"/>
      <c r="AL15" s="93"/>
      <c r="AM15" s="89">
        <f>AJ15/100</f>
        <v>0.37</v>
      </c>
      <c r="AN15" s="133">
        <f>(AJ15*$D$2)/1000</f>
        <v>21.09</v>
      </c>
      <c r="AO15" s="88"/>
    </row>
    <row r="16" spans="1:49" s="10" customFormat="1" ht="14.1" customHeight="1">
      <c r="A16" s="599"/>
      <c r="B16" s="94" t="s">
        <v>225</v>
      </c>
      <c r="C16" s="86" t="s">
        <v>432</v>
      </c>
      <c r="D16" s="90">
        <v>30</v>
      </c>
      <c r="E16" s="132"/>
      <c r="F16" s="132">
        <f>D16/45</f>
        <v>0.66666666666666663</v>
      </c>
      <c r="G16" s="89"/>
      <c r="H16" s="107">
        <f>(D16*$D$2)/1000</f>
        <v>17.100000000000001</v>
      </c>
      <c r="I16" s="95"/>
      <c r="J16" s="69" t="s">
        <v>231</v>
      </c>
      <c r="K16" s="287" t="s">
        <v>181</v>
      </c>
      <c r="L16" s="90">
        <v>20</v>
      </c>
      <c r="M16" s="173"/>
      <c r="N16" s="132"/>
      <c r="O16" s="89">
        <f>L16/100</f>
        <v>0.2</v>
      </c>
      <c r="P16" s="107">
        <f>(L16*$D$2)/1000</f>
        <v>11.4</v>
      </c>
      <c r="Q16" s="91"/>
      <c r="R16" s="93"/>
      <c r="S16" s="172" t="s">
        <v>285</v>
      </c>
      <c r="T16" s="90">
        <v>25</v>
      </c>
      <c r="U16" s="132"/>
      <c r="V16" s="132">
        <f>T16*0.5/35</f>
        <v>0.35714285714285715</v>
      </c>
      <c r="W16" s="89"/>
      <c r="X16" s="107">
        <f t="shared" si="0"/>
        <v>14.25</v>
      </c>
      <c r="Y16" s="88"/>
      <c r="Z16" s="94" t="s">
        <v>244</v>
      </c>
      <c r="AA16" s="86" t="s">
        <v>565</v>
      </c>
      <c r="AB16" s="90">
        <v>80</v>
      </c>
      <c r="AC16" s="132"/>
      <c r="AD16" s="93"/>
      <c r="AE16" s="89">
        <f>AB16/100</f>
        <v>0.8</v>
      </c>
      <c r="AF16" s="107">
        <f>(AB16*$D$2)/1000</f>
        <v>45.6</v>
      </c>
      <c r="AG16" s="88"/>
      <c r="AH16" s="69" t="s">
        <v>392</v>
      </c>
      <c r="AI16" s="62" t="s">
        <v>393</v>
      </c>
      <c r="AJ16" s="67">
        <v>8</v>
      </c>
      <c r="AK16" s="132"/>
      <c r="AL16" s="93"/>
      <c r="AM16" s="89">
        <f>AJ16/100</f>
        <v>0.08</v>
      </c>
      <c r="AN16" s="133">
        <f t="shared" ref="AN16:AN18" si="1">(AJ16*$D$2)/1000</f>
        <v>4.5599999999999996</v>
      </c>
      <c r="AO16" s="88"/>
    </row>
    <row r="17" spans="1:50" s="10" customFormat="1" ht="14.1" customHeight="1">
      <c r="A17" s="599"/>
      <c r="B17" s="94" t="s">
        <v>226</v>
      </c>
      <c r="C17" s="86" t="s">
        <v>433</v>
      </c>
      <c r="D17" s="90">
        <v>7</v>
      </c>
      <c r="E17" s="132"/>
      <c r="F17" s="140">
        <f>D17/35</f>
        <v>0.2</v>
      </c>
      <c r="G17" s="89"/>
      <c r="H17" s="107">
        <f>(D17*$D$2)/1000</f>
        <v>3.99</v>
      </c>
      <c r="I17" s="95"/>
      <c r="J17" s="69" t="s">
        <v>301</v>
      </c>
      <c r="K17" s="287" t="s">
        <v>182</v>
      </c>
      <c r="L17" s="90">
        <v>11</v>
      </c>
      <c r="M17" s="142"/>
      <c r="N17" s="104">
        <f>L17/35</f>
        <v>0.31428571428571428</v>
      </c>
      <c r="O17" s="143"/>
      <c r="P17" s="107">
        <f>(L17*$D$2)/1000</f>
        <v>6.27</v>
      </c>
      <c r="Q17" s="88"/>
      <c r="R17" s="94" t="s">
        <v>606</v>
      </c>
      <c r="S17" s="586" t="s">
        <v>607</v>
      </c>
      <c r="T17" s="89">
        <v>60</v>
      </c>
      <c r="U17" s="93">
        <f>T17/200</f>
        <v>0.3</v>
      </c>
      <c r="V17" s="90">
        <f>T17/40</f>
        <v>1.5</v>
      </c>
      <c r="W17" s="143"/>
      <c r="X17" s="107">
        <f t="shared" si="0"/>
        <v>34.200000000000003</v>
      </c>
      <c r="Y17" s="95"/>
      <c r="Z17" s="94" t="s">
        <v>162</v>
      </c>
      <c r="AA17" s="86" t="s">
        <v>152</v>
      </c>
      <c r="AB17" s="90">
        <v>5</v>
      </c>
      <c r="AC17" s="132"/>
      <c r="AD17" s="93"/>
      <c r="AE17" s="89">
        <f>AB17/100</f>
        <v>0.05</v>
      </c>
      <c r="AF17" s="107">
        <f>(AB17*$D$2)/1000</f>
        <v>2.85</v>
      </c>
      <c r="AG17" s="88"/>
      <c r="AH17" s="69" t="s">
        <v>394</v>
      </c>
      <c r="AI17" s="62" t="s">
        <v>395</v>
      </c>
      <c r="AJ17" s="67">
        <v>20</v>
      </c>
      <c r="AK17" s="132"/>
      <c r="AL17" s="93">
        <f>AJ17/40</f>
        <v>0.5</v>
      </c>
      <c r="AM17" s="143"/>
      <c r="AN17" s="133">
        <f t="shared" si="1"/>
        <v>11.4</v>
      </c>
      <c r="AO17" s="88"/>
    </row>
    <row r="18" spans="1:50" s="10" customFormat="1" ht="14.1" customHeight="1">
      <c r="A18" s="599"/>
      <c r="B18" s="94" t="s">
        <v>262</v>
      </c>
      <c r="C18" s="86"/>
      <c r="D18" s="90"/>
      <c r="E18" s="132"/>
      <c r="F18" s="90"/>
      <c r="G18" s="89"/>
      <c r="H18" s="133"/>
      <c r="I18" s="88"/>
      <c r="J18" s="69" t="s">
        <v>265</v>
      </c>
      <c r="K18" s="62" t="s">
        <v>183</v>
      </c>
      <c r="L18" s="90">
        <v>1</v>
      </c>
      <c r="M18" s="173"/>
      <c r="N18" s="132"/>
      <c r="O18" s="143"/>
      <c r="P18" s="107">
        <f>(L18*$D$2)/1000</f>
        <v>0.56999999999999995</v>
      </c>
      <c r="Q18" s="88"/>
      <c r="R18" s="94" t="s">
        <v>608</v>
      </c>
      <c r="S18" s="586"/>
      <c r="T18" s="89"/>
      <c r="U18" s="93"/>
      <c r="V18" s="90"/>
      <c r="W18" s="143"/>
      <c r="X18" s="107"/>
      <c r="Y18" s="95"/>
      <c r="Z18" s="94" t="s">
        <v>143</v>
      </c>
      <c r="AA18" s="545" t="s">
        <v>566</v>
      </c>
      <c r="AB18" s="70">
        <v>15</v>
      </c>
      <c r="AC18" s="90"/>
      <c r="AD18" s="90">
        <f>AB18/40</f>
        <v>0.375</v>
      </c>
      <c r="AE18" s="89"/>
      <c r="AF18" s="100">
        <f t="shared" ref="AF18" si="2">(AB18*$D$2)/1000</f>
        <v>8.5500000000000007</v>
      </c>
      <c r="AG18" s="88"/>
      <c r="AH18" s="69" t="s">
        <v>396</v>
      </c>
      <c r="AI18" s="62" t="s">
        <v>397</v>
      </c>
      <c r="AJ18" s="67">
        <v>0.5</v>
      </c>
      <c r="AK18" s="132"/>
      <c r="AL18" s="93"/>
      <c r="AM18" s="89"/>
      <c r="AN18" s="133">
        <f t="shared" si="1"/>
        <v>0.28499999999999998</v>
      </c>
      <c r="AO18" s="88"/>
    </row>
    <row r="19" spans="1:50" s="10" customFormat="1" ht="14.1" customHeight="1">
      <c r="A19" s="599"/>
      <c r="B19" s="219" t="s">
        <v>263</v>
      </c>
      <c r="C19" s="101"/>
      <c r="D19" s="89"/>
      <c r="E19" s="146"/>
      <c r="F19" s="143"/>
      <c r="G19" s="89"/>
      <c r="H19" s="133"/>
      <c r="I19" s="95"/>
      <c r="J19" s="69" t="s">
        <v>339</v>
      </c>
      <c r="K19" s="17" t="s">
        <v>259</v>
      </c>
      <c r="L19" s="89">
        <v>7</v>
      </c>
      <c r="M19" s="146"/>
      <c r="N19" s="143"/>
      <c r="O19" s="89">
        <f>L19/100</f>
        <v>7.0000000000000007E-2</v>
      </c>
      <c r="P19" s="107">
        <f>(L19*$D$2)/1000</f>
        <v>3.99</v>
      </c>
      <c r="Q19" s="91"/>
      <c r="R19" s="51" t="s">
        <v>609</v>
      </c>
      <c r="S19" s="586"/>
      <c r="T19" s="90"/>
      <c r="U19" s="132"/>
      <c r="V19" s="132"/>
      <c r="W19" s="89"/>
      <c r="X19" s="107"/>
      <c r="Y19" s="88"/>
      <c r="Z19" s="94"/>
      <c r="AA19" s="221"/>
      <c r="AB19" s="212"/>
      <c r="AC19" s="89"/>
      <c r="AD19" s="90"/>
      <c r="AE19" s="132"/>
      <c r="AF19" s="133"/>
      <c r="AG19" s="202"/>
      <c r="AH19" s="59" t="s">
        <v>398</v>
      </c>
      <c r="AI19" s="221"/>
      <c r="AJ19" s="212"/>
      <c r="AK19" s="89"/>
      <c r="AL19" s="90"/>
      <c r="AM19" s="132"/>
      <c r="AN19" s="133"/>
      <c r="AO19" s="88"/>
    </row>
    <row r="20" spans="1:50" s="10" customFormat="1" ht="14.1" customHeight="1">
      <c r="A20" s="623"/>
      <c r="B20" s="250"/>
      <c r="C20" s="149"/>
      <c r="D20" s="90"/>
      <c r="E20" s="150"/>
      <c r="F20" s="132"/>
      <c r="G20" s="89"/>
      <c r="H20" s="133"/>
      <c r="I20" s="88"/>
      <c r="J20" s="250" t="s">
        <v>139</v>
      </c>
      <c r="K20" s="149"/>
      <c r="L20" s="90"/>
      <c r="M20" s="150"/>
      <c r="N20" s="132"/>
      <c r="O20" s="89"/>
      <c r="P20" s="133"/>
      <c r="Q20" s="88"/>
      <c r="R20" s="427" t="s">
        <v>610</v>
      </c>
      <c r="S20" s="313"/>
      <c r="T20" s="90"/>
      <c r="U20" s="89"/>
      <c r="V20" s="90"/>
      <c r="W20" s="132"/>
      <c r="X20" s="133"/>
      <c r="Y20" s="95"/>
      <c r="Z20" s="249" t="s">
        <v>139</v>
      </c>
      <c r="AA20" s="52"/>
      <c r="AB20" s="53"/>
      <c r="AC20" s="53"/>
      <c r="AD20" s="53"/>
      <c r="AE20" s="53"/>
      <c r="AF20" s="100"/>
      <c r="AG20" s="88"/>
      <c r="AH20" s="12"/>
      <c r="AI20" s="86"/>
      <c r="AJ20" s="90"/>
      <c r="AK20" s="90"/>
      <c r="AL20" s="90"/>
      <c r="AM20" s="89"/>
      <c r="AN20" s="100"/>
      <c r="AO20" s="88"/>
    </row>
    <row r="21" spans="1:50" s="10" customFormat="1" ht="14.1" customHeight="1">
      <c r="A21" s="610" t="s">
        <v>4</v>
      </c>
      <c r="B21" s="199" t="s">
        <v>121</v>
      </c>
      <c r="C21" s="169" t="s">
        <v>122</v>
      </c>
      <c r="D21" s="243">
        <v>75</v>
      </c>
      <c r="E21" s="244"/>
      <c r="F21" s="244"/>
      <c r="G21" s="140">
        <f>D21/100</f>
        <v>0.75</v>
      </c>
      <c r="H21" s="245">
        <f>(D21*$D$2)/1000</f>
        <v>42.75</v>
      </c>
      <c r="I21" s="246"/>
      <c r="J21" s="199" t="s">
        <v>123</v>
      </c>
      <c r="K21" s="169" t="s">
        <v>124</v>
      </c>
      <c r="L21" s="243">
        <v>75</v>
      </c>
      <c r="M21" s="93"/>
      <c r="N21" s="244"/>
      <c r="O21" s="140">
        <f>L21/100</f>
        <v>0.75</v>
      </c>
      <c r="P21" s="245">
        <f>(L21*$D$2)/1000</f>
        <v>42.75</v>
      </c>
      <c r="Q21" s="246"/>
      <c r="R21" s="184"/>
      <c r="S21" s="169"/>
      <c r="T21" s="170"/>
      <c r="U21" s="53"/>
      <c r="V21" s="53"/>
      <c r="W21" s="89"/>
      <c r="X21" s="107"/>
      <c r="Y21" s="246"/>
      <c r="Z21" s="184" t="s">
        <v>121</v>
      </c>
      <c r="AA21" s="169" t="s">
        <v>122</v>
      </c>
      <c r="AB21" s="170">
        <v>75</v>
      </c>
      <c r="AC21" s="53"/>
      <c r="AD21" s="53"/>
      <c r="AE21" s="89">
        <f>AB21/100</f>
        <v>0.75</v>
      </c>
      <c r="AF21" s="107">
        <f>(AB21*$D$2)/1000</f>
        <v>42.75</v>
      </c>
      <c r="AG21" s="246"/>
      <c r="AH21" s="184" t="s">
        <v>121</v>
      </c>
      <c r="AI21" s="169" t="s">
        <v>122</v>
      </c>
      <c r="AJ21" s="170">
        <v>75</v>
      </c>
      <c r="AK21" s="53"/>
      <c r="AL21" s="53"/>
      <c r="AM21" s="89">
        <f>AJ21/100</f>
        <v>0.75</v>
      </c>
      <c r="AN21" s="107">
        <f>(AJ21*$D$2)/1000</f>
        <v>42.75</v>
      </c>
      <c r="AO21" s="91"/>
    </row>
    <row r="22" spans="1:50" s="10" customFormat="1" ht="14.1" customHeight="1">
      <c r="A22" s="611"/>
      <c r="B22" s="199" t="s">
        <v>125</v>
      </c>
      <c r="C22" s="601" t="s">
        <v>126</v>
      </c>
      <c r="D22" s="90"/>
      <c r="E22" s="90"/>
      <c r="F22" s="90"/>
      <c r="G22" s="89"/>
      <c r="H22" s="100"/>
      <c r="I22" s="88"/>
      <c r="J22" s="199" t="s">
        <v>127</v>
      </c>
      <c r="K22" s="601" t="s">
        <v>126</v>
      </c>
      <c r="L22" s="90"/>
      <c r="M22" s="90"/>
      <c r="N22" s="90"/>
      <c r="O22" s="89"/>
      <c r="P22" s="100"/>
      <c r="Q22" s="88"/>
      <c r="R22" s="184"/>
      <c r="S22" s="601"/>
      <c r="T22" s="90"/>
      <c r="U22" s="90"/>
      <c r="V22" s="90"/>
      <c r="W22" s="89"/>
      <c r="X22" s="100"/>
      <c r="Y22" s="88"/>
      <c r="Z22" s="184" t="s">
        <v>125</v>
      </c>
      <c r="AA22" s="601" t="s">
        <v>126</v>
      </c>
      <c r="AB22" s="90"/>
      <c r="AC22" s="90"/>
      <c r="AD22" s="90"/>
      <c r="AE22" s="89"/>
      <c r="AF22" s="100"/>
      <c r="AG22" s="88"/>
      <c r="AH22" s="184" t="s">
        <v>125</v>
      </c>
      <c r="AI22" s="601" t="s">
        <v>126</v>
      </c>
      <c r="AJ22" s="90"/>
      <c r="AK22" s="90"/>
      <c r="AL22" s="90"/>
      <c r="AM22" s="89"/>
      <c r="AN22" s="100"/>
      <c r="AO22" s="88"/>
    </row>
    <row r="23" spans="1:50" s="10" customFormat="1" ht="14.1" customHeight="1">
      <c r="A23" s="611"/>
      <c r="B23" s="199" t="s">
        <v>128</v>
      </c>
      <c r="C23" s="602"/>
      <c r="D23" s="90"/>
      <c r="E23" s="90"/>
      <c r="F23" s="53"/>
      <c r="G23" s="89"/>
      <c r="H23" s="100"/>
      <c r="I23" s="88"/>
      <c r="J23" s="199" t="s">
        <v>128</v>
      </c>
      <c r="K23" s="602"/>
      <c r="L23" s="170"/>
      <c r="M23" s="90"/>
      <c r="N23" s="53"/>
      <c r="O23" s="89"/>
      <c r="P23" s="100"/>
      <c r="Q23" s="88"/>
      <c r="R23" s="184"/>
      <c r="S23" s="602"/>
      <c r="T23" s="90"/>
      <c r="U23" s="90"/>
      <c r="V23" s="53"/>
      <c r="W23" s="89"/>
      <c r="X23" s="100"/>
      <c r="Y23" s="88"/>
      <c r="Z23" s="184" t="s">
        <v>128</v>
      </c>
      <c r="AA23" s="602"/>
      <c r="AB23" s="90"/>
      <c r="AC23" s="90"/>
      <c r="AD23" s="53"/>
      <c r="AE23" s="89"/>
      <c r="AF23" s="100"/>
      <c r="AG23" s="88"/>
      <c r="AH23" s="184" t="s">
        <v>128</v>
      </c>
      <c r="AI23" s="602"/>
      <c r="AJ23" s="90"/>
      <c r="AK23" s="90"/>
      <c r="AL23" s="53"/>
      <c r="AM23" s="89"/>
      <c r="AN23" s="100"/>
      <c r="AO23" s="88"/>
      <c r="AR23" s="326"/>
      <c r="AS23" s="330"/>
      <c r="AT23" s="326"/>
      <c r="AU23" s="436"/>
      <c r="AV23" s="436"/>
      <c r="AW23" s="436"/>
      <c r="AX23" s="437"/>
    </row>
    <row r="24" spans="1:50" s="10" customFormat="1" ht="14.1" customHeight="1">
      <c r="A24" s="612"/>
      <c r="B24" s="93" t="s">
        <v>129</v>
      </c>
      <c r="C24" s="602"/>
      <c r="D24" s="90"/>
      <c r="E24" s="90"/>
      <c r="F24" s="90"/>
      <c r="G24" s="89"/>
      <c r="H24" s="100"/>
      <c r="I24" s="88"/>
      <c r="J24" s="93" t="s">
        <v>129</v>
      </c>
      <c r="K24" s="602"/>
      <c r="L24" s="90"/>
      <c r="M24" s="90"/>
      <c r="N24" s="90"/>
      <c r="O24" s="89"/>
      <c r="P24" s="100"/>
      <c r="Q24" s="88"/>
      <c r="R24" s="185"/>
      <c r="S24" s="602"/>
      <c r="T24" s="90"/>
      <c r="U24" s="90"/>
      <c r="V24" s="90"/>
      <c r="W24" s="89"/>
      <c r="X24" s="100"/>
      <c r="Y24" s="88"/>
      <c r="Z24" s="185" t="s">
        <v>129</v>
      </c>
      <c r="AA24" s="602"/>
      <c r="AB24" s="90"/>
      <c r="AC24" s="90"/>
      <c r="AD24" s="90"/>
      <c r="AE24" s="89"/>
      <c r="AF24" s="100"/>
      <c r="AG24" s="88"/>
      <c r="AH24" s="185" t="s">
        <v>129</v>
      </c>
      <c r="AI24" s="602"/>
      <c r="AJ24" s="90"/>
      <c r="AK24" s="90"/>
      <c r="AL24" s="90"/>
      <c r="AM24" s="89"/>
      <c r="AN24" s="100"/>
      <c r="AO24" s="88"/>
      <c r="AR24" s="326"/>
      <c r="AS24" s="325"/>
      <c r="AT24" s="326"/>
      <c r="AU24" s="436"/>
      <c r="AV24" s="494"/>
      <c r="AW24" s="436"/>
      <c r="AX24" s="437"/>
    </row>
    <row r="25" spans="1:50" s="10" customFormat="1" ht="14.1" customHeight="1">
      <c r="A25" s="610" t="s">
        <v>5</v>
      </c>
      <c r="B25" s="84" t="s">
        <v>231</v>
      </c>
      <c r="C25" s="62" t="s">
        <v>264</v>
      </c>
      <c r="D25" s="170">
        <v>35</v>
      </c>
      <c r="E25" s="53"/>
      <c r="F25" s="53"/>
      <c r="G25" s="89">
        <f>D25/100</f>
        <v>0.35</v>
      </c>
      <c r="H25" s="107">
        <f>(D25*$D$2)/1000</f>
        <v>19.95</v>
      </c>
      <c r="I25" s="88"/>
      <c r="J25" s="232" t="s">
        <v>265</v>
      </c>
      <c r="K25" s="269" t="s">
        <v>266</v>
      </c>
      <c r="L25" s="70">
        <v>30</v>
      </c>
      <c r="M25" s="270"/>
      <c r="N25" s="89"/>
      <c r="O25" s="89">
        <f>L25/100</f>
        <v>0.3</v>
      </c>
      <c r="P25" s="133">
        <f>(L25*$D$2)/1000</f>
        <v>17.100000000000001</v>
      </c>
      <c r="Q25" s="88"/>
      <c r="R25" s="141"/>
      <c r="S25" s="71"/>
      <c r="T25" s="67"/>
      <c r="U25" s="64"/>
      <c r="V25" s="67"/>
      <c r="W25" s="70"/>
      <c r="X25" s="78"/>
      <c r="Y25" s="65"/>
      <c r="Z25" s="268" t="s">
        <v>251</v>
      </c>
      <c r="AA25" s="269" t="s">
        <v>521</v>
      </c>
      <c r="AB25" s="70">
        <v>20</v>
      </c>
      <c r="AC25" s="270">
        <f>AB25/25</f>
        <v>0.8</v>
      </c>
      <c r="AD25" s="89"/>
      <c r="AE25" s="89"/>
      <c r="AF25" s="133">
        <f>(AB25*$D$2)/1000</f>
        <v>11.4</v>
      </c>
      <c r="AG25" s="88"/>
      <c r="AH25" s="232" t="s">
        <v>390</v>
      </c>
      <c r="AI25" s="269" t="s">
        <v>399</v>
      </c>
      <c r="AJ25" s="70">
        <v>5</v>
      </c>
      <c r="AK25" s="270"/>
      <c r="AL25" s="89"/>
      <c r="AM25" s="89">
        <f>AJ25/100</f>
        <v>0.05</v>
      </c>
      <c r="AN25" s="133">
        <f>(AJ25*$D$2)/1000</f>
        <v>2.85</v>
      </c>
      <c r="AO25" s="88"/>
      <c r="AQ25" s="326"/>
      <c r="AR25" s="330"/>
      <c r="AS25" s="326"/>
      <c r="AT25" s="436"/>
      <c r="AU25" s="436"/>
      <c r="AV25" s="436"/>
      <c r="AW25" s="437"/>
      <c r="AX25" s="437"/>
    </row>
    <row r="26" spans="1:50" s="10" customFormat="1" ht="14.1" customHeight="1">
      <c r="A26" s="611"/>
      <c r="B26" s="82" t="s">
        <v>232</v>
      </c>
      <c r="C26" s="62" t="s">
        <v>430</v>
      </c>
      <c r="D26" s="67">
        <v>10</v>
      </c>
      <c r="E26" s="92"/>
      <c r="F26" s="90">
        <f>D26/55</f>
        <v>0.18181818181818182</v>
      </c>
      <c r="G26" s="92"/>
      <c r="H26" s="107">
        <f>(D26*$D$2)/1000</f>
        <v>5.7</v>
      </c>
      <c r="I26" s="91"/>
      <c r="J26" s="234" t="s">
        <v>267</v>
      </c>
      <c r="K26" s="17" t="s">
        <v>273</v>
      </c>
      <c r="L26" s="70">
        <v>10</v>
      </c>
      <c r="M26" s="143"/>
      <c r="N26" s="215">
        <f>L26/35</f>
        <v>0.2857142857142857</v>
      </c>
      <c r="O26" s="89"/>
      <c r="P26" s="133">
        <f>(L26*$D$2)/1000</f>
        <v>5.7</v>
      </c>
      <c r="Q26" s="95"/>
      <c r="R26" s="63"/>
      <c r="S26" s="62"/>
      <c r="T26" s="67"/>
      <c r="U26" s="64"/>
      <c r="V26" s="67"/>
      <c r="W26" s="64"/>
      <c r="X26" s="78"/>
      <c r="Y26" s="77"/>
      <c r="Z26" s="271" t="s">
        <v>153</v>
      </c>
      <c r="AA26" s="17" t="s">
        <v>522</v>
      </c>
      <c r="AB26" s="70">
        <v>2</v>
      </c>
      <c r="AC26" s="143"/>
      <c r="AD26" s="215"/>
      <c r="AE26" s="89"/>
      <c r="AF26" s="133">
        <f>(AB26*$D$2)/1000</f>
        <v>1.1399999999999999</v>
      </c>
      <c r="AG26" s="95"/>
      <c r="AH26" s="234" t="s">
        <v>234</v>
      </c>
      <c r="AI26" s="17" t="s">
        <v>400</v>
      </c>
      <c r="AJ26" s="70">
        <v>25</v>
      </c>
      <c r="AK26" s="143"/>
      <c r="AL26" s="215"/>
      <c r="AM26" s="89">
        <f>AJ26/100</f>
        <v>0.25</v>
      </c>
      <c r="AN26" s="133">
        <f>(AJ26*$D$2)/1000</f>
        <v>14.25</v>
      </c>
      <c r="AO26" s="95"/>
      <c r="AQ26" s="326"/>
      <c r="AR26" s="325"/>
      <c r="AS26" s="326"/>
      <c r="AT26" s="436"/>
      <c r="AU26" s="494"/>
      <c r="AV26" s="436"/>
      <c r="AW26" s="437"/>
      <c r="AX26" s="437"/>
    </row>
    <row r="27" spans="1:50" s="10" customFormat="1" ht="14.1" customHeight="1">
      <c r="A27" s="611"/>
      <c r="B27" s="82" t="s">
        <v>236</v>
      </c>
      <c r="C27" s="62"/>
      <c r="D27" s="67"/>
      <c r="E27" s="160"/>
      <c r="F27" s="67"/>
      <c r="G27" s="89"/>
      <c r="H27" s="28"/>
      <c r="I27" s="65"/>
      <c r="J27" s="234" t="s">
        <v>271</v>
      </c>
      <c r="K27" s="269"/>
      <c r="L27" s="70"/>
      <c r="M27" s="270"/>
      <c r="N27" s="89"/>
      <c r="O27" s="89"/>
      <c r="P27" s="133"/>
      <c r="Q27" s="88"/>
      <c r="R27" s="63"/>
      <c r="S27" s="71"/>
      <c r="T27" s="67"/>
      <c r="U27" s="64"/>
      <c r="V27" s="67"/>
      <c r="W27" s="70"/>
      <c r="X27" s="78"/>
      <c r="Y27" s="77"/>
      <c r="Z27" s="271" t="s">
        <v>523</v>
      </c>
      <c r="AA27" s="269"/>
      <c r="AB27" s="70"/>
      <c r="AC27" s="270"/>
      <c r="AD27" s="89"/>
      <c r="AE27" s="89"/>
      <c r="AF27" s="133"/>
      <c r="AG27" s="88"/>
      <c r="AH27" s="234" t="s">
        <v>342</v>
      </c>
      <c r="AI27" s="269" t="s">
        <v>401</v>
      </c>
      <c r="AJ27" s="70">
        <v>10</v>
      </c>
      <c r="AK27" s="270"/>
      <c r="AL27" s="89"/>
      <c r="AM27" s="89"/>
      <c r="AN27" s="133">
        <f>(AJ27*$D$2)/1000</f>
        <v>5.7</v>
      </c>
      <c r="AO27" s="88"/>
      <c r="AQ27" s="326"/>
      <c r="AR27" s="330"/>
      <c r="AS27" s="326"/>
      <c r="AT27" s="436"/>
      <c r="AU27" s="436"/>
      <c r="AV27" s="436"/>
      <c r="AW27" s="437"/>
      <c r="AX27" s="327"/>
    </row>
    <row r="28" spans="1:50" s="10" customFormat="1" ht="14.1" customHeight="1">
      <c r="A28" s="611"/>
      <c r="B28" s="69" t="s">
        <v>237</v>
      </c>
      <c r="C28" s="62"/>
      <c r="D28" s="67"/>
      <c r="E28" s="160"/>
      <c r="F28" s="67"/>
      <c r="G28" s="67"/>
      <c r="H28" s="78"/>
      <c r="I28" s="111"/>
      <c r="J28" s="271" t="s">
        <v>272</v>
      </c>
      <c r="K28" s="17"/>
      <c r="L28" s="89"/>
      <c r="M28" s="53"/>
      <c r="N28" s="143"/>
      <c r="O28" s="143"/>
      <c r="P28" s="133"/>
      <c r="Q28" s="88"/>
      <c r="R28" s="63"/>
      <c r="S28" s="13"/>
      <c r="T28" s="276"/>
      <c r="U28" s="277"/>
      <c r="V28" s="136"/>
      <c r="W28" s="139"/>
      <c r="X28" s="78"/>
      <c r="Y28" s="65"/>
      <c r="Z28" s="271" t="s">
        <v>524</v>
      </c>
      <c r="AA28" s="17"/>
      <c r="AB28" s="70"/>
      <c r="AC28" s="53"/>
      <c r="AD28" s="89"/>
      <c r="AE28" s="89"/>
      <c r="AF28" s="272"/>
      <c r="AG28" s="88"/>
      <c r="AH28" s="271" t="s">
        <v>424</v>
      </c>
      <c r="AI28" s="17"/>
      <c r="AJ28" s="89"/>
      <c r="AK28" s="53"/>
      <c r="AL28" s="143"/>
      <c r="AM28" s="143"/>
      <c r="AN28" s="133"/>
      <c r="AO28" s="88"/>
      <c r="AQ28" s="326"/>
      <c r="AR28" s="325"/>
      <c r="AS28" s="326"/>
      <c r="AT28" s="443"/>
      <c r="AU28" s="436"/>
      <c r="AV28" s="436"/>
      <c r="AW28" s="548"/>
      <c r="AX28" s="454"/>
    </row>
    <row r="29" spans="1:50" s="10" customFormat="1" ht="14.1" customHeight="1">
      <c r="A29" s="611"/>
      <c r="B29" s="69" t="s">
        <v>136</v>
      </c>
      <c r="C29" s="62"/>
      <c r="D29" s="67"/>
      <c r="E29" s="161"/>
      <c r="F29" s="67"/>
      <c r="G29" s="12"/>
      <c r="H29" s="162"/>
      <c r="I29" s="65"/>
      <c r="J29" s="271" t="s">
        <v>136</v>
      </c>
      <c r="K29" s="17"/>
      <c r="L29" s="89"/>
      <c r="M29" s="292"/>
      <c r="N29" s="292"/>
      <c r="O29" s="70"/>
      <c r="P29" s="78"/>
      <c r="Q29" s="137"/>
      <c r="R29" s="63"/>
      <c r="S29" s="13"/>
      <c r="T29" s="276"/>
      <c r="U29" s="61"/>
      <c r="V29" s="64"/>
      <c r="W29" s="139"/>
      <c r="X29" s="78"/>
      <c r="Y29" s="65"/>
      <c r="Z29" s="271" t="s">
        <v>136</v>
      </c>
      <c r="AA29" s="17"/>
      <c r="AB29" s="70"/>
      <c r="AC29" s="273"/>
      <c r="AD29" s="273"/>
      <c r="AE29" s="273"/>
      <c r="AF29" s="274"/>
      <c r="AG29" s="137"/>
      <c r="AH29" s="271" t="s">
        <v>136</v>
      </c>
      <c r="AI29" s="17"/>
      <c r="AJ29" s="89"/>
      <c r="AK29" s="292"/>
      <c r="AL29" s="292"/>
      <c r="AM29" s="70"/>
      <c r="AN29" s="78"/>
      <c r="AO29" s="137"/>
      <c r="AQ29" s="326"/>
      <c r="AR29" s="325"/>
      <c r="AS29" s="326"/>
      <c r="AT29" s="549"/>
      <c r="AU29" s="549"/>
      <c r="AV29" s="549"/>
      <c r="AW29" s="550"/>
      <c r="AX29" s="475"/>
    </row>
    <row r="30" spans="1:50" s="10" customFormat="1" ht="14.1" customHeight="1">
      <c r="A30" s="611"/>
      <c r="B30" s="69"/>
      <c r="C30" s="62"/>
      <c r="D30" s="175"/>
      <c r="E30" s="61"/>
      <c r="F30" s="67"/>
      <c r="G30" s="67"/>
      <c r="H30" s="78"/>
      <c r="I30" s="88"/>
      <c r="J30" s="69"/>
      <c r="K30" s="62"/>
      <c r="L30" s="175"/>
      <c r="M30" s="61"/>
      <c r="N30" s="67"/>
      <c r="O30" s="67"/>
      <c r="P30" s="78"/>
      <c r="Q30" s="88"/>
      <c r="R30" s="69"/>
      <c r="S30" s="180"/>
      <c r="T30" s="127"/>
      <c r="U30" s="161"/>
      <c r="V30" s="67"/>
      <c r="W30" s="12"/>
      <c r="X30" s="162"/>
      <c r="Y30" s="65"/>
      <c r="Z30" s="63"/>
      <c r="AA30" s="54"/>
      <c r="AB30" s="53"/>
      <c r="AC30" s="161"/>
      <c r="AD30" s="67"/>
      <c r="AE30" s="12"/>
      <c r="AF30" s="162"/>
      <c r="AG30" s="65"/>
      <c r="AH30" s="103"/>
      <c r="AI30" s="55"/>
      <c r="AJ30" s="56"/>
      <c r="AK30" s="58"/>
      <c r="AL30" s="58"/>
      <c r="AM30" s="58"/>
      <c r="AN30" s="60"/>
      <c r="AO30" s="65"/>
    </row>
    <row r="31" spans="1:50" s="10" customFormat="1" ht="14.1" customHeight="1">
      <c r="A31" s="612"/>
      <c r="B31" s="103" t="s">
        <v>72</v>
      </c>
      <c r="C31" s="55"/>
      <c r="D31" s="56"/>
      <c r="E31" s="22"/>
      <c r="F31" s="22"/>
      <c r="G31" s="22"/>
      <c r="H31" s="78"/>
      <c r="I31" s="112"/>
      <c r="J31" s="103" t="s">
        <v>72</v>
      </c>
      <c r="K31" s="558"/>
      <c r="L31" s="559"/>
      <c r="M31" s="22"/>
      <c r="N31" s="22"/>
      <c r="O31" s="22"/>
      <c r="P31" s="78"/>
      <c r="Q31" s="112"/>
      <c r="R31" s="103"/>
      <c r="S31" s="55" t="s">
        <v>471</v>
      </c>
      <c r="T31" s="56">
        <v>1</v>
      </c>
      <c r="U31" s="22"/>
      <c r="V31" s="22"/>
      <c r="W31" s="22"/>
      <c r="X31" s="27"/>
      <c r="Y31" s="112"/>
      <c r="Z31" s="103" t="s">
        <v>103</v>
      </c>
      <c r="AA31" s="55"/>
      <c r="AB31" s="56"/>
      <c r="AC31" s="58"/>
      <c r="AD31" s="58"/>
      <c r="AE31" s="58"/>
      <c r="AF31" s="60"/>
      <c r="AG31" s="112"/>
      <c r="AH31" s="103" t="s">
        <v>72</v>
      </c>
      <c r="AI31" s="350" t="s">
        <v>470</v>
      </c>
      <c r="AJ31" s="501">
        <v>1</v>
      </c>
      <c r="AK31" s="58"/>
      <c r="AL31" s="58"/>
      <c r="AM31" s="58"/>
      <c r="AN31" s="158"/>
      <c r="AO31" s="159"/>
    </row>
    <row r="32" spans="1:50" s="10" customFormat="1" ht="14.1" customHeight="1">
      <c r="A32" s="256"/>
      <c r="B32" s="72"/>
      <c r="C32" s="240" t="s">
        <v>61</v>
      </c>
      <c r="D32" s="158"/>
      <c r="E32" s="241"/>
      <c r="F32" s="241"/>
      <c r="G32" s="241"/>
      <c r="H32" s="569" t="s">
        <v>579</v>
      </c>
      <c r="I32" s="569" t="s">
        <v>580</v>
      </c>
      <c r="J32" s="72"/>
      <c r="K32" s="113" t="s">
        <v>56</v>
      </c>
      <c r="L32" s="124"/>
      <c r="M32" s="115"/>
      <c r="N32" s="115"/>
      <c r="O32" s="115"/>
      <c r="P32" s="569" t="s">
        <v>579</v>
      </c>
      <c r="Q32" s="569" t="s">
        <v>580</v>
      </c>
      <c r="R32" s="122"/>
      <c r="S32" s="113" t="s">
        <v>56</v>
      </c>
      <c r="T32" s="114"/>
      <c r="U32" s="115"/>
      <c r="V32" s="115"/>
      <c r="W32" s="115"/>
      <c r="X32" s="569" t="s">
        <v>579</v>
      </c>
      <c r="Y32" s="569" t="s">
        <v>580</v>
      </c>
      <c r="Z32" s="19"/>
      <c r="AA32" s="113" t="s">
        <v>56</v>
      </c>
      <c r="AB32" s="114"/>
      <c r="AC32" s="115"/>
      <c r="AD32" s="115"/>
      <c r="AE32" s="115"/>
      <c r="AF32" s="569" t="s">
        <v>579</v>
      </c>
      <c r="AG32" s="569" t="s">
        <v>580</v>
      </c>
      <c r="AH32" s="19"/>
      <c r="AI32" s="240" t="s">
        <v>56</v>
      </c>
      <c r="AJ32" s="158"/>
      <c r="AK32" s="241"/>
      <c r="AL32" s="241"/>
      <c r="AM32" s="241"/>
      <c r="AN32" s="569" t="s">
        <v>579</v>
      </c>
      <c r="AO32" s="569" t="s">
        <v>580</v>
      </c>
    </row>
    <row r="33" spans="1:41" s="10" customFormat="1" ht="14.1" customHeight="1">
      <c r="A33" s="605"/>
      <c r="B33" s="608" t="s">
        <v>62</v>
      </c>
      <c r="C33" s="37" t="s">
        <v>67</v>
      </c>
      <c r="D33" s="96"/>
      <c r="E33" s="116"/>
      <c r="F33" s="116"/>
      <c r="G33" s="116"/>
      <c r="H33" s="45">
        <v>4.5</v>
      </c>
      <c r="I33" s="46">
        <f>SUM(E5:E31)</f>
        <v>5</v>
      </c>
      <c r="J33" s="613" t="s">
        <v>57</v>
      </c>
      <c r="K33" s="37" t="s">
        <v>67</v>
      </c>
      <c r="L33" s="45"/>
      <c r="M33" s="125"/>
      <c r="N33" s="125"/>
      <c r="O33" s="125"/>
      <c r="P33" s="45">
        <v>4.5</v>
      </c>
      <c r="Q33" s="46">
        <f>SUM(M5:M31)</f>
        <v>5.3</v>
      </c>
      <c r="R33" s="603" t="s">
        <v>57</v>
      </c>
      <c r="S33" s="37" t="s">
        <v>67</v>
      </c>
      <c r="T33" s="45"/>
      <c r="U33" s="125"/>
      <c r="V33" s="125"/>
      <c r="W33" s="125"/>
      <c r="X33" s="45">
        <v>4.5</v>
      </c>
      <c r="Y33" s="46">
        <f>SUM(U5:U31)</f>
        <v>4.9352941176470591</v>
      </c>
      <c r="Z33" s="603" t="s">
        <v>57</v>
      </c>
      <c r="AA33" s="37" t="s">
        <v>67</v>
      </c>
      <c r="AB33" s="45"/>
      <c r="AC33" s="125"/>
      <c r="AD33" s="125"/>
      <c r="AE33" s="125"/>
      <c r="AF33" s="45">
        <v>4.5</v>
      </c>
      <c r="AG33" s="46">
        <f>SUM(AC5:AC31)</f>
        <v>5.05</v>
      </c>
      <c r="AH33" s="603" t="s">
        <v>57</v>
      </c>
      <c r="AI33" s="37" t="s">
        <v>67</v>
      </c>
      <c r="AJ33" s="45"/>
      <c r="AK33" s="125"/>
      <c r="AL33" s="125"/>
      <c r="AM33" s="125"/>
      <c r="AN33" s="45">
        <v>4.5</v>
      </c>
      <c r="AO33" s="46">
        <f>SUM(AK5:AK31)</f>
        <v>5</v>
      </c>
    </row>
    <row r="34" spans="1:41" s="15" customFormat="1" ht="14.1" customHeight="1">
      <c r="A34" s="606"/>
      <c r="B34" s="608"/>
      <c r="C34" s="38" t="s">
        <v>68</v>
      </c>
      <c r="D34" s="97"/>
      <c r="E34" s="116"/>
      <c r="F34" s="116"/>
      <c r="G34" s="116"/>
      <c r="H34" s="46">
        <v>2</v>
      </c>
      <c r="I34" s="46">
        <f>SUM(F5:F31)</f>
        <v>2.8199134199134197</v>
      </c>
      <c r="J34" s="613"/>
      <c r="K34" s="38" t="s">
        <v>68</v>
      </c>
      <c r="L34" s="46"/>
      <c r="M34" s="125"/>
      <c r="N34" s="125"/>
      <c r="O34" s="125"/>
      <c r="P34" s="46">
        <v>2</v>
      </c>
      <c r="Q34" s="46">
        <f>SUM(N5:N31)</f>
        <v>2.6571428571428566</v>
      </c>
      <c r="R34" s="603"/>
      <c r="S34" s="38" t="s">
        <v>68</v>
      </c>
      <c r="T34" s="46"/>
      <c r="U34" s="125"/>
      <c r="V34" s="125"/>
      <c r="W34" s="125"/>
      <c r="X34" s="46">
        <v>2</v>
      </c>
      <c r="Y34" s="46">
        <f>SUM(V5:V31)</f>
        <v>3.7155844155844155</v>
      </c>
      <c r="Z34" s="603"/>
      <c r="AA34" s="38" t="s">
        <v>68</v>
      </c>
      <c r="AB34" s="46"/>
      <c r="AC34" s="125"/>
      <c r="AD34" s="125"/>
      <c r="AE34" s="125"/>
      <c r="AF34" s="46">
        <v>2</v>
      </c>
      <c r="AG34" s="46">
        <f>SUM(AD5:AD31)</f>
        <v>1.9750000000000001</v>
      </c>
      <c r="AH34" s="603"/>
      <c r="AI34" s="38" t="s">
        <v>68</v>
      </c>
      <c r="AJ34" s="46"/>
      <c r="AK34" s="125"/>
      <c r="AL34" s="125"/>
      <c r="AM34" s="125"/>
      <c r="AN34" s="46">
        <v>2</v>
      </c>
      <c r="AO34" s="46">
        <f>SUM(AL5:AL31)</f>
        <v>2.5</v>
      </c>
    </row>
    <row r="35" spans="1:41" s="15" customFormat="1" ht="14.1" customHeight="1">
      <c r="A35" s="606"/>
      <c r="B35" s="608"/>
      <c r="C35" s="39" t="s">
        <v>63</v>
      </c>
      <c r="D35" s="98"/>
      <c r="E35" s="96"/>
      <c r="F35" s="96"/>
      <c r="G35" s="96"/>
      <c r="H35" s="46">
        <f>I35</f>
        <v>1.4</v>
      </c>
      <c r="I35" s="46">
        <f>SUM(G7:G31)</f>
        <v>1.4</v>
      </c>
      <c r="J35" s="613"/>
      <c r="K35" s="39" t="s">
        <v>58</v>
      </c>
      <c r="L35" s="47"/>
      <c r="M35" s="45"/>
      <c r="N35" s="45"/>
      <c r="O35" s="45"/>
      <c r="P35" s="46">
        <f>Q35</f>
        <v>1.52</v>
      </c>
      <c r="Q35" s="46">
        <f>SUM(O7:O31)</f>
        <v>1.52</v>
      </c>
      <c r="R35" s="603"/>
      <c r="S35" s="39" t="s">
        <v>58</v>
      </c>
      <c r="T35" s="47"/>
      <c r="U35" s="45"/>
      <c r="V35" s="45"/>
      <c r="W35" s="45"/>
      <c r="X35" s="46">
        <f>Y35</f>
        <v>1</v>
      </c>
      <c r="Y35" s="46">
        <f>SUM(W7:W31)</f>
        <v>1</v>
      </c>
      <c r="Z35" s="603"/>
      <c r="AA35" s="39" t="s">
        <v>58</v>
      </c>
      <c r="AB35" s="47"/>
      <c r="AC35" s="45"/>
      <c r="AD35" s="45"/>
      <c r="AE35" s="45"/>
      <c r="AF35" s="46">
        <f>AG35</f>
        <v>1.7000000000000002</v>
      </c>
      <c r="AG35" s="46">
        <f>SUM(AE7:AE31)</f>
        <v>1.7000000000000002</v>
      </c>
      <c r="AH35" s="603"/>
      <c r="AI35" s="39" t="s">
        <v>58</v>
      </c>
      <c r="AJ35" s="47"/>
      <c r="AK35" s="45"/>
      <c r="AL35" s="45"/>
      <c r="AM35" s="45"/>
      <c r="AN35" s="46">
        <f>AO35</f>
        <v>1.9000000000000001</v>
      </c>
      <c r="AO35" s="46">
        <f>SUM(AM7:AM31)</f>
        <v>1.9000000000000001</v>
      </c>
    </row>
    <row r="36" spans="1:41" s="10" customFormat="1" ht="14.1" customHeight="1">
      <c r="A36" s="606"/>
      <c r="B36" s="608"/>
      <c r="C36" s="39" t="s">
        <v>64</v>
      </c>
      <c r="D36" s="98"/>
      <c r="E36" s="97"/>
      <c r="F36" s="97"/>
      <c r="G36" s="97"/>
      <c r="H36" s="46">
        <v>0</v>
      </c>
      <c r="I36" s="46">
        <f>D31</f>
        <v>0</v>
      </c>
      <c r="J36" s="613"/>
      <c r="K36" s="39" t="s">
        <v>59</v>
      </c>
      <c r="L36" s="47"/>
      <c r="M36" s="46"/>
      <c r="N36" s="46"/>
      <c r="O36" s="46"/>
      <c r="P36" s="46">
        <v>0</v>
      </c>
      <c r="Q36" s="46">
        <v>0</v>
      </c>
      <c r="R36" s="603"/>
      <c r="S36" s="39" t="s">
        <v>59</v>
      </c>
      <c r="T36" s="47"/>
      <c r="U36" s="46"/>
      <c r="V36" s="46"/>
      <c r="W36" s="46"/>
      <c r="X36" s="46">
        <v>1</v>
      </c>
      <c r="Y36" s="46">
        <v>1</v>
      </c>
      <c r="Z36" s="603"/>
      <c r="AA36" s="39" t="s">
        <v>59</v>
      </c>
      <c r="AB36" s="47"/>
      <c r="AC36" s="46"/>
      <c r="AD36" s="46"/>
      <c r="AE36" s="46"/>
      <c r="AF36" s="46">
        <v>0</v>
      </c>
      <c r="AG36" s="46">
        <v>0</v>
      </c>
      <c r="AH36" s="603"/>
      <c r="AI36" s="39" t="s">
        <v>59</v>
      </c>
      <c r="AJ36" s="47"/>
      <c r="AK36" s="46"/>
      <c r="AL36" s="46"/>
      <c r="AM36" s="46"/>
      <c r="AN36" s="46">
        <v>0</v>
      </c>
      <c r="AO36" s="46">
        <v>0</v>
      </c>
    </row>
    <row r="37" spans="1:41" s="10" customFormat="1" ht="14.1" customHeight="1">
      <c r="A37" s="606"/>
      <c r="B37" s="608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13"/>
      <c r="K37" s="37" t="s">
        <v>66</v>
      </c>
      <c r="L37" s="47"/>
      <c r="M37" s="47"/>
      <c r="N37" s="47"/>
      <c r="O37" s="47"/>
      <c r="P37" s="46">
        <v>0</v>
      </c>
      <c r="Q37" s="46">
        <v>1</v>
      </c>
      <c r="R37" s="603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03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03"/>
      <c r="AI37" s="37" t="s">
        <v>186</v>
      </c>
      <c r="AJ37" s="47"/>
      <c r="AK37" s="47"/>
      <c r="AL37" s="47"/>
      <c r="AM37" s="47"/>
      <c r="AN37" s="46">
        <v>0</v>
      </c>
      <c r="AO37" s="46">
        <v>0</v>
      </c>
    </row>
    <row r="38" spans="1:41" s="10" customFormat="1" ht="14.1" customHeight="1">
      <c r="A38" s="606"/>
      <c r="B38" s="608"/>
      <c r="C38" s="37" t="s">
        <v>131</v>
      </c>
      <c r="D38" s="98"/>
      <c r="E38" s="98"/>
      <c r="F38" s="98"/>
      <c r="G38" s="98"/>
      <c r="H38" s="46">
        <v>2.5</v>
      </c>
      <c r="I38" s="46">
        <v>2.5</v>
      </c>
      <c r="J38" s="613"/>
      <c r="K38" s="37" t="s">
        <v>131</v>
      </c>
      <c r="L38" s="47"/>
      <c r="M38" s="47"/>
      <c r="N38" s="47"/>
      <c r="O38" s="47"/>
      <c r="P38" s="46">
        <v>2.5</v>
      </c>
      <c r="Q38" s="46">
        <v>2.5</v>
      </c>
      <c r="R38" s="603"/>
      <c r="S38" s="37" t="s">
        <v>131</v>
      </c>
      <c r="T38" s="47"/>
      <c r="U38" s="47"/>
      <c r="V38" s="47"/>
      <c r="W38" s="47"/>
      <c r="X38" s="46">
        <v>2.5</v>
      </c>
      <c r="Y38" s="46">
        <v>2.5</v>
      </c>
      <c r="Z38" s="603"/>
      <c r="AA38" s="37" t="s">
        <v>131</v>
      </c>
      <c r="AB38" s="47"/>
      <c r="AC38" s="47"/>
      <c r="AD38" s="47"/>
      <c r="AE38" s="47"/>
      <c r="AF38" s="46">
        <v>2.5</v>
      </c>
      <c r="AG38" s="46">
        <v>2.5</v>
      </c>
      <c r="AH38" s="603"/>
      <c r="AI38" s="37" t="s">
        <v>131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0" customFormat="1" ht="14.1" customHeight="1">
      <c r="A39" s="607"/>
      <c r="B39" s="609"/>
      <c r="C39" s="39" t="s">
        <v>65</v>
      </c>
      <c r="D39" s="98"/>
      <c r="E39" s="98"/>
      <c r="F39" s="98"/>
      <c r="G39" s="98"/>
      <c r="H39" s="48">
        <f>(H33*70)+(H34*75)+(H35*25)+(H36*60)+(H37*150)+(H38*45)</f>
        <v>612.5</v>
      </c>
      <c r="I39" s="48">
        <f>(I33*70)+(I34*75)+(I35*25)+(I36*60)+(I37*150)+(I38*45)</f>
        <v>708.99350649350652</v>
      </c>
      <c r="J39" s="614"/>
      <c r="K39" s="39" t="s">
        <v>38</v>
      </c>
      <c r="L39" s="47"/>
      <c r="M39" s="47"/>
      <c r="N39" s="47"/>
      <c r="O39" s="47"/>
      <c r="P39" s="48">
        <f>(P33*70)+(P34*75)+(P35*25)+(P36*60)+(P37*150)+(P38*45)</f>
        <v>615.5</v>
      </c>
      <c r="Q39" s="48">
        <f>(Q33*70)+(Q34*75)+(Q35*25)+(Q36*60)+(Q37*150)+(Q38*45)</f>
        <v>870.78571428571422</v>
      </c>
      <c r="R39" s="604"/>
      <c r="S39" s="39" t="s">
        <v>38</v>
      </c>
      <c r="T39" s="47"/>
      <c r="U39" s="47"/>
      <c r="V39" s="47"/>
      <c r="W39" s="47"/>
      <c r="X39" s="48">
        <f>(X33*70)+(X34*75)+(X35*25)+(X36*60)+(X37*150)+(X38*45)</f>
        <v>662.5</v>
      </c>
      <c r="Y39" s="48">
        <f>(Y33*70)+(Y34*75)+(Y35*25)+(Y36*60)+(Y37*150)+(Y38*45)</f>
        <v>821.63941940412531</v>
      </c>
      <c r="Z39" s="604"/>
      <c r="AA39" s="39" t="s">
        <v>38</v>
      </c>
      <c r="AB39" s="47"/>
      <c r="AC39" s="47"/>
      <c r="AD39" s="47"/>
      <c r="AE39" s="47"/>
      <c r="AF39" s="48">
        <f>(AF33*70)+(AF34*75)+(AF35*25)+(AF36*60)+(AF37*150)+(AF38*45)</f>
        <v>620</v>
      </c>
      <c r="AG39" s="48">
        <f>(AG33*70)+(AG34*75)+(AG35*25)+(AG36*60)+(AG37*150)+(AG38*45)</f>
        <v>656.625</v>
      </c>
      <c r="AH39" s="604"/>
      <c r="AI39" s="39" t="s">
        <v>38</v>
      </c>
      <c r="AJ39" s="47"/>
      <c r="AK39" s="47"/>
      <c r="AL39" s="47"/>
      <c r="AM39" s="47"/>
      <c r="AN39" s="48">
        <f>(AN33*70)+(AN34*75)+(AN35*25)+(AN36*60)+(AN37*150)+(AN38*45)</f>
        <v>625</v>
      </c>
      <c r="AO39" s="48">
        <f>(AO33*70)+(AO34*75)+(AO35*25)+(AO36*60)+(AO37*150)+(AO38*45)</f>
        <v>697.5</v>
      </c>
    </row>
    <row r="40" spans="1:41" ht="6.75" customHeight="1">
      <c r="B40" s="10"/>
      <c r="C40" s="43"/>
      <c r="J40" s="10"/>
      <c r="K40" s="43"/>
      <c r="L40" s="10"/>
      <c r="R40" s="10"/>
      <c r="S40" s="10"/>
      <c r="Z40" s="10"/>
      <c r="AA40" s="43"/>
      <c r="AH40" s="10"/>
      <c r="AI40" s="43"/>
    </row>
    <row r="41" spans="1:41" ht="19.5" customHeight="1">
      <c r="B41" s="10"/>
      <c r="C41" s="43" t="s">
        <v>53</v>
      </c>
      <c r="J41" s="10"/>
      <c r="K41" s="43" t="s">
        <v>60</v>
      </c>
      <c r="L41" s="10"/>
      <c r="R41" s="10"/>
      <c r="S41" s="10" t="s">
        <v>54</v>
      </c>
      <c r="Z41" s="10"/>
      <c r="AA41" s="43"/>
      <c r="AH41" s="10"/>
      <c r="AI41" s="43"/>
    </row>
    <row r="42" spans="1:41" ht="18.75" customHeight="1">
      <c r="B42" s="10"/>
      <c r="C42" s="598" t="s">
        <v>120</v>
      </c>
      <c r="D42" s="598"/>
      <c r="E42" s="598"/>
      <c r="F42" s="598"/>
      <c r="G42" s="598"/>
      <c r="H42" s="598"/>
      <c r="I42" s="598"/>
      <c r="J42" s="598"/>
      <c r="K42" s="598"/>
      <c r="L42" s="598"/>
      <c r="M42" s="598"/>
      <c r="N42" s="598"/>
      <c r="O42" s="598"/>
      <c r="R42" s="10"/>
      <c r="S42" s="10"/>
      <c r="Z42" s="10"/>
      <c r="AA42" s="43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AH33:AH39"/>
    <mergeCell ref="A33:A39"/>
    <mergeCell ref="B33:B39"/>
    <mergeCell ref="J33:J39"/>
    <mergeCell ref="R33:R39"/>
    <mergeCell ref="Z33:Z39"/>
    <mergeCell ref="A5:A7"/>
    <mergeCell ref="A8:A14"/>
    <mergeCell ref="A15:A20"/>
    <mergeCell ref="AI22:AI24"/>
    <mergeCell ref="K22:K24"/>
    <mergeCell ref="AA22:AA24"/>
    <mergeCell ref="C42:O42"/>
    <mergeCell ref="A21:A24"/>
    <mergeCell ref="C22:C24"/>
    <mergeCell ref="S22:S24"/>
    <mergeCell ref="A25:A31"/>
    <mergeCell ref="D1:J1"/>
    <mergeCell ref="D2:E2"/>
    <mergeCell ref="K2:AO2"/>
    <mergeCell ref="A3:A4"/>
    <mergeCell ref="C3:D3"/>
    <mergeCell ref="K3:L3"/>
    <mergeCell ref="S3:T3"/>
    <mergeCell ref="AA3:AB3"/>
    <mergeCell ref="AI3:AJ3"/>
  </mergeCells>
  <phoneticPr fontId="21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pageSetUpPr fitToPage="1"/>
  </sheetPr>
  <dimension ref="A1:AW52"/>
  <sheetViews>
    <sheetView topLeftCell="I1" zoomScaleNormal="100" workbookViewId="0">
      <selection activeCell="K34" sqref="K34"/>
    </sheetView>
  </sheetViews>
  <sheetFormatPr defaultRowHeight="14.1" customHeight="1"/>
  <cols>
    <col min="1" max="1" width="2.875" customWidth="1"/>
    <col min="2" max="2" width="3.625" style="10" customWidth="1"/>
    <col min="3" max="3" width="10.625" style="43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32" customWidth="1"/>
    <col min="9" max="9" width="4.625" customWidth="1"/>
    <col min="10" max="10" width="3.625" style="10" customWidth="1"/>
    <col min="11" max="11" width="10.625" style="43" customWidth="1"/>
    <col min="12" max="12" width="4.625" style="10" customWidth="1"/>
    <col min="13" max="13" width="6.625" hidden="1" customWidth="1"/>
    <col min="14" max="14" width="5.875" hidden="1" customWidth="1"/>
    <col min="15" max="15" width="6" hidden="1" customWidth="1"/>
    <col min="16" max="16" width="3.625" style="32" customWidth="1"/>
    <col min="17" max="17" width="4.625" customWidth="1"/>
    <col min="18" max="18" width="3.625" style="10" customWidth="1"/>
    <col min="19" max="19" width="10.625" style="10" customWidth="1"/>
    <col min="20" max="20" width="4.625" customWidth="1"/>
    <col min="21" max="22" width="10.875" hidden="1" customWidth="1"/>
    <col min="23" max="23" width="4.625" hidden="1" customWidth="1"/>
    <col min="24" max="24" width="3.625" style="32" customWidth="1"/>
    <col min="25" max="25" width="4.625" customWidth="1"/>
    <col min="26" max="26" width="3.625" style="10" customWidth="1"/>
    <col min="27" max="27" width="10.625" style="43" customWidth="1"/>
    <col min="28" max="28" width="4.625" customWidth="1"/>
    <col min="29" max="31" width="6.625" hidden="1" customWidth="1"/>
    <col min="32" max="32" width="3.625" style="32" customWidth="1"/>
    <col min="33" max="33" width="4.625" customWidth="1"/>
    <col min="34" max="34" width="3.625" style="10" customWidth="1"/>
    <col min="35" max="35" width="10.625" style="43" customWidth="1"/>
    <col min="36" max="36" width="4.625" customWidth="1"/>
    <col min="37" max="38" width="10.875" hidden="1" customWidth="1"/>
    <col min="39" max="39" width="4.625" hidden="1" customWidth="1"/>
    <col min="40" max="40" width="3.625" style="32" customWidth="1"/>
    <col min="41" max="41" width="4.625" customWidth="1"/>
  </cols>
  <sheetData>
    <row r="1" spans="1:49" ht="19.5" customHeight="1">
      <c r="A1" s="8"/>
      <c r="B1" s="40"/>
      <c r="C1" s="40"/>
      <c r="D1" s="617" t="s">
        <v>18</v>
      </c>
      <c r="E1" s="617"/>
      <c r="F1" s="617"/>
      <c r="G1" s="617"/>
      <c r="H1" s="617"/>
      <c r="I1" s="617"/>
      <c r="J1" s="617"/>
      <c r="K1" s="5" t="s">
        <v>581</v>
      </c>
      <c r="L1" t="s">
        <v>511</v>
      </c>
      <c r="Z1" s="40"/>
      <c r="AA1" s="40"/>
      <c r="AB1" s="8"/>
      <c r="AC1" s="8"/>
      <c r="AD1" s="8"/>
      <c r="AE1" s="8"/>
      <c r="AG1" s="8"/>
      <c r="AH1" s="40"/>
      <c r="AI1" s="40"/>
      <c r="AJ1" s="8"/>
      <c r="AK1" s="8"/>
      <c r="AL1" s="8"/>
      <c r="AM1" s="8"/>
      <c r="AO1" s="8"/>
    </row>
    <row r="2" spans="1:49" ht="14.1" customHeight="1">
      <c r="A2" s="2" t="s">
        <v>14</v>
      </c>
      <c r="B2" s="41" t="s">
        <v>44</v>
      </c>
      <c r="C2" s="42" t="s">
        <v>45</v>
      </c>
      <c r="D2" s="600">
        <v>570</v>
      </c>
      <c r="E2" s="600"/>
      <c r="F2" s="29"/>
      <c r="G2" s="29"/>
      <c r="H2" s="29"/>
      <c r="I2" s="29"/>
      <c r="J2" s="44"/>
      <c r="K2" s="618" t="s">
        <v>576</v>
      </c>
      <c r="L2" s="619"/>
      <c r="M2" s="619"/>
      <c r="N2" s="619"/>
      <c r="O2" s="619"/>
      <c r="P2" s="619"/>
      <c r="Q2" s="619"/>
      <c r="R2" s="619"/>
      <c r="S2" s="619"/>
      <c r="T2" s="619"/>
      <c r="U2" s="619"/>
      <c r="V2" s="619"/>
      <c r="W2" s="619"/>
      <c r="X2" s="619"/>
      <c r="Y2" s="619"/>
      <c r="Z2" s="619"/>
      <c r="AA2" s="619"/>
      <c r="AB2" s="619"/>
      <c r="AC2" s="619"/>
      <c r="AD2" s="619"/>
      <c r="AE2" s="619"/>
      <c r="AF2" s="619"/>
      <c r="AG2" s="619"/>
      <c r="AH2" s="619"/>
      <c r="AI2" s="619"/>
      <c r="AJ2" s="619"/>
      <c r="AK2" s="619"/>
      <c r="AL2" s="619"/>
      <c r="AM2" s="619"/>
      <c r="AN2" s="619"/>
      <c r="AO2" s="619"/>
    </row>
    <row r="3" spans="1:49" s="10" customFormat="1" ht="14.1" customHeight="1">
      <c r="A3" s="615" t="s">
        <v>6</v>
      </c>
      <c r="B3" s="11"/>
      <c r="C3" s="616">
        <v>45544</v>
      </c>
      <c r="D3" s="616"/>
      <c r="E3" s="16"/>
      <c r="F3" s="16"/>
      <c r="G3" s="16"/>
      <c r="H3" s="28"/>
      <c r="I3" s="11" t="s">
        <v>7</v>
      </c>
      <c r="J3" s="11"/>
      <c r="K3" s="616">
        <f>C3+1</f>
        <v>45545</v>
      </c>
      <c r="L3" s="616"/>
      <c r="M3" s="16"/>
      <c r="N3" s="16"/>
      <c r="O3" s="16"/>
      <c r="P3" s="28"/>
      <c r="Q3" s="11" t="s">
        <v>8</v>
      </c>
      <c r="R3" s="120"/>
      <c r="S3" s="616">
        <f>C3+2</f>
        <v>45546</v>
      </c>
      <c r="T3" s="616"/>
      <c r="U3" s="16"/>
      <c r="V3" s="16"/>
      <c r="W3" s="16"/>
      <c r="X3" s="28"/>
      <c r="Y3" s="11" t="s">
        <v>9</v>
      </c>
      <c r="Z3" s="120"/>
      <c r="AA3" s="616">
        <f>C3+3</f>
        <v>45547</v>
      </c>
      <c r="AB3" s="616"/>
      <c r="AC3" s="16"/>
      <c r="AD3" s="16"/>
      <c r="AE3" s="16"/>
      <c r="AF3" s="28"/>
      <c r="AG3" s="11" t="s">
        <v>10</v>
      </c>
      <c r="AH3" s="120"/>
      <c r="AI3" s="616">
        <f>C3+4</f>
        <v>45548</v>
      </c>
      <c r="AJ3" s="616"/>
      <c r="AK3" s="16"/>
      <c r="AL3" s="16"/>
      <c r="AM3" s="16"/>
      <c r="AN3" s="28"/>
      <c r="AO3" s="11" t="s">
        <v>102</v>
      </c>
    </row>
    <row r="4" spans="1:49" s="10" customFormat="1" ht="14.1" customHeight="1">
      <c r="A4" s="615"/>
      <c r="B4" s="11" t="s">
        <v>46</v>
      </c>
      <c r="C4" s="11" t="s">
        <v>47</v>
      </c>
      <c r="D4" s="11" t="s">
        <v>15</v>
      </c>
      <c r="E4" s="11" t="s">
        <v>32</v>
      </c>
      <c r="F4" s="11" t="s">
        <v>33</v>
      </c>
      <c r="G4" s="11" t="s">
        <v>36</v>
      </c>
      <c r="H4" s="28" t="s">
        <v>35</v>
      </c>
      <c r="I4" s="11" t="s">
        <v>55</v>
      </c>
      <c r="J4" s="11" t="s">
        <v>50</v>
      </c>
      <c r="K4" s="11" t="s">
        <v>51</v>
      </c>
      <c r="L4" s="11" t="s">
        <v>52</v>
      </c>
      <c r="M4" s="11" t="s">
        <v>32</v>
      </c>
      <c r="N4" s="11" t="s">
        <v>33</v>
      </c>
      <c r="O4" s="11" t="s">
        <v>36</v>
      </c>
      <c r="P4" s="28" t="s">
        <v>31</v>
      </c>
      <c r="Q4" s="11" t="s">
        <v>55</v>
      </c>
      <c r="R4" s="120" t="s">
        <v>11</v>
      </c>
      <c r="S4" s="11" t="s">
        <v>12</v>
      </c>
      <c r="T4" s="11" t="s">
        <v>15</v>
      </c>
      <c r="U4" s="11" t="s">
        <v>32</v>
      </c>
      <c r="V4" s="11" t="s">
        <v>33</v>
      </c>
      <c r="W4" s="11" t="s">
        <v>36</v>
      </c>
      <c r="X4" s="28" t="s">
        <v>35</v>
      </c>
      <c r="Y4" s="11" t="s">
        <v>55</v>
      </c>
      <c r="Z4" s="120" t="s">
        <v>11</v>
      </c>
      <c r="AA4" s="11" t="s">
        <v>12</v>
      </c>
      <c r="AB4" s="11" t="s">
        <v>15</v>
      </c>
      <c r="AC4" s="11" t="s">
        <v>32</v>
      </c>
      <c r="AD4" s="11" t="s">
        <v>33</v>
      </c>
      <c r="AE4" s="11" t="s">
        <v>36</v>
      </c>
      <c r="AF4" s="28" t="s">
        <v>35</v>
      </c>
      <c r="AG4" s="11" t="s">
        <v>55</v>
      </c>
      <c r="AH4" s="120" t="s">
        <v>46</v>
      </c>
      <c r="AI4" s="11" t="s">
        <v>47</v>
      </c>
      <c r="AJ4" s="11" t="s">
        <v>15</v>
      </c>
      <c r="AK4" s="11" t="s">
        <v>32</v>
      </c>
      <c r="AL4" s="11" t="s">
        <v>33</v>
      </c>
      <c r="AM4" s="11" t="s">
        <v>36</v>
      </c>
      <c r="AN4" s="28" t="s">
        <v>35</v>
      </c>
      <c r="AO4" s="11" t="s">
        <v>55</v>
      </c>
    </row>
    <row r="5" spans="1:49" s="10" customFormat="1" ht="14.1" customHeight="1">
      <c r="A5" s="599" t="s">
        <v>13</v>
      </c>
      <c r="B5" s="73" t="s">
        <v>95</v>
      </c>
      <c r="C5" s="117" t="s">
        <v>96</v>
      </c>
      <c r="D5" s="118">
        <v>80</v>
      </c>
      <c r="E5" s="67">
        <f>D5/20</f>
        <v>4</v>
      </c>
      <c r="F5" s="11"/>
      <c r="G5" s="11"/>
      <c r="H5" s="107">
        <f>(D5*$D$2)/1000</f>
        <v>45.6</v>
      </c>
      <c r="I5" s="65"/>
      <c r="J5" s="73" t="s">
        <v>95</v>
      </c>
      <c r="K5" s="117" t="s">
        <v>96</v>
      </c>
      <c r="L5" s="118">
        <v>80</v>
      </c>
      <c r="M5" s="67">
        <f>L5/20</f>
        <v>4</v>
      </c>
      <c r="N5" s="11"/>
      <c r="O5" s="11"/>
      <c r="P5" s="107">
        <f>(L5*$D$2)/1000</f>
        <v>45.6</v>
      </c>
      <c r="Q5" s="65"/>
      <c r="R5" s="73" t="s">
        <v>111</v>
      </c>
      <c r="S5" s="117" t="s">
        <v>112</v>
      </c>
      <c r="T5" s="118">
        <v>100</v>
      </c>
      <c r="U5" s="67">
        <f>T5/20</f>
        <v>5</v>
      </c>
      <c r="V5" s="11"/>
      <c r="W5" s="11"/>
      <c r="X5" s="107">
        <f>(T5*$D$2)/1000</f>
        <v>57</v>
      </c>
      <c r="Y5" s="65"/>
      <c r="Z5" s="73" t="s">
        <v>447</v>
      </c>
      <c r="AA5" s="117" t="s">
        <v>96</v>
      </c>
      <c r="AB5" s="118">
        <v>80</v>
      </c>
      <c r="AC5" s="67">
        <f>AB5/20</f>
        <v>4</v>
      </c>
      <c r="AD5" s="11"/>
      <c r="AE5" s="11"/>
      <c r="AF5" s="107">
        <f>(AB5*$D$2)/1000</f>
        <v>45.6</v>
      </c>
      <c r="AG5" s="65"/>
      <c r="AH5" s="73" t="s">
        <v>95</v>
      </c>
      <c r="AI5" s="117" t="s">
        <v>96</v>
      </c>
      <c r="AJ5" s="118">
        <v>80</v>
      </c>
      <c r="AK5" s="67">
        <f>AJ5/20</f>
        <v>4</v>
      </c>
      <c r="AL5" s="11"/>
      <c r="AM5" s="11"/>
      <c r="AN5" s="107">
        <f>(AJ5*$D$2)/1000</f>
        <v>45.6</v>
      </c>
      <c r="AO5" s="65"/>
    </row>
    <row r="6" spans="1:49" s="10" customFormat="1" ht="14.1" customHeight="1">
      <c r="A6" s="599"/>
      <c r="B6" s="66" t="s">
        <v>78</v>
      </c>
      <c r="C6" s="75" t="s">
        <v>98</v>
      </c>
      <c r="D6" s="76">
        <v>20</v>
      </c>
      <c r="E6" s="67">
        <f>D6/20</f>
        <v>1</v>
      </c>
      <c r="F6" s="67"/>
      <c r="G6" s="11"/>
      <c r="H6" s="107">
        <f>(D6*$D$2)/1000</f>
        <v>11.4</v>
      </c>
      <c r="I6" s="111"/>
      <c r="J6" s="66" t="s">
        <v>78</v>
      </c>
      <c r="K6" s="75" t="s">
        <v>98</v>
      </c>
      <c r="L6" s="76">
        <v>20</v>
      </c>
      <c r="M6" s="67">
        <f>L6/20</f>
        <v>1</v>
      </c>
      <c r="N6" s="67"/>
      <c r="O6" s="11"/>
      <c r="P6" s="107">
        <f>(L6*$D$2)/1000</f>
        <v>11.4</v>
      </c>
      <c r="Q6" s="111"/>
      <c r="R6" s="66" t="s">
        <v>113</v>
      </c>
      <c r="S6" s="75"/>
      <c r="T6" s="76"/>
      <c r="U6" s="67"/>
      <c r="V6" s="67"/>
      <c r="W6" s="70"/>
      <c r="X6" s="111"/>
      <c r="Y6" s="144"/>
      <c r="Z6" s="66" t="s">
        <v>97</v>
      </c>
      <c r="AA6" s="75" t="s">
        <v>448</v>
      </c>
      <c r="AB6" s="76">
        <v>20</v>
      </c>
      <c r="AC6" s="67">
        <f>AB6/20</f>
        <v>1</v>
      </c>
      <c r="AD6" s="67"/>
      <c r="AE6" s="70"/>
      <c r="AF6" s="107">
        <f>(AB6*$D$2)/1000</f>
        <v>11.4</v>
      </c>
      <c r="AG6" s="65"/>
      <c r="AH6" s="66" t="s">
        <v>78</v>
      </c>
      <c r="AI6" s="75" t="s">
        <v>98</v>
      </c>
      <c r="AJ6" s="76">
        <v>20</v>
      </c>
      <c r="AK6" s="67">
        <f>AJ6/20</f>
        <v>1</v>
      </c>
      <c r="AL6" s="67"/>
      <c r="AM6" s="11"/>
      <c r="AN6" s="107">
        <f>(AJ6*$D$2)/1000</f>
        <v>11.4</v>
      </c>
      <c r="AO6" s="111"/>
    </row>
    <row r="7" spans="1:49" s="10" customFormat="1" ht="14.1" customHeight="1">
      <c r="A7" s="599"/>
      <c r="B7" s="18" t="s">
        <v>99</v>
      </c>
      <c r="C7" s="6"/>
      <c r="D7" s="11"/>
      <c r="E7" s="11"/>
      <c r="F7" s="11"/>
      <c r="G7" s="11"/>
      <c r="H7" s="28"/>
      <c r="I7" s="174"/>
      <c r="J7" s="18" t="s">
        <v>99</v>
      </c>
      <c r="K7" s="6"/>
      <c r="L7" s="11"/>
      <c r="M7" s="11"/>
      <c r="N7" s="11"/>
      <c r="O7" s="11"/>
      <c r="P7" s="28"/>
      <c r="Q7" s="111"/>
      <c r="R7" s="18" t="s">
        <v>114</v>
      </c>
      <c r="S7" s="6"/>
      <c r="T7" s="26"/>
      <c r="U7" s="11"/>
      <c r="V7" s="11"/>
      <c r="W7" s="11"/>
      <c r="X7" s="65"/>
      <c r="Y7" s="144"/>
      <c r="Z7" s="18" t="s">
        <v>99</v>
      </c>
      <c r="AA7" s="6"/>
      <c r="AB7" s="26"/>
      <c r="AC7" s="11"/>
      <c r="AD7" s="11"/>
      <c r="AE7" s="11"/>
      <c r="AF7" s="65"/>
      <c r="AG7" s="65"/>
      <c r="AH7" s="18" t="s">
        <v>99</v>
      </c>
      <c r="AI7" s="6"/>
      <c r="AJ7" s="11"/>
      <c r="AK7" s="11"/>
      <c r="AL7" s="11"/>
      <c r="AM7" s="11"/>
      <c r="AN7" s="28"/>
      <c r="AO7" s="111"/>
    </row>
    <row r="8" spans="1:49" s="10" customFormat="1" ht="14.1" customHeight="1">
      <c r="A8" s="599" t="s">
        <v>2</v>
      </c>
      <c r="B8" s="268" t="s">
        <v>295</v>
      </c>
      <c r="C8" s="101" t="s">
        <v>296</v>
      </c>
      <c r="D8" s="70">
        <v>70</v>
      </c>
      <c r="E8" s="132"/>
      <c r="F8" s="132">
        <f>D8/35</f>
        <v>2</v>
      </c>
      <c r="G8" s="132"/>
      <c r="H8" s="133">
        <f>(D8*$D$2)/1000</f>
        <v>39.9</v>
      </c>
      <c r="I8" s="91"/>
      <c r="J8" s="68" t="s">
        <v>304</v>
      </c>
      <c r="K8" s="86" t="s">
        <v>217</v>
      </c>
      <c r="L8" s="90">
        <v>85</v>
      </c>
      <c r="M8" s="132"/>
      <c r="N8" s="90">
        <f>L8*0.8/35</f>
        <v>1.9428571428571428</v>
      </c>
      <c r="O8" s="143"/>
      <c r="P8" s="107">
        <f>(L8*$D$2)/1000</f>
        <v>48.45</v>
      </c>
      <c r="Q8" s="91"/>
      <c r="R8" s="84" t="s">
        <v>144</v>
      </c>
      <c r="S8" s="86" t="s">
        <v>219</v>
      </c>
      <c r="T8" s="90">
        <v>50</v>
      </c>
      <c r="U8" s="146"/>
      <c r="V8" s="93"/>
      <c r="W8" s="89">
        <f>T8/100</f>
        <v>0.5</v>
      </c>
      <c r="X8" s="107">
        <f t="shared" ref="X8:X15" si="0">(T8*$D$2)/1000</f>
        <v>28.5</v>
      </c>
      <c r="Y8" s="65"/>
      <c r="Z8" s="49" t="s">
        <v>403</v>
      </c>
      <c r="AA8" s="86" t="s">
        <v>404</v>
      </c>
      <c r="AB8" s="90">
        <v>80</v>
      </c>
      <c r="AC8" s="187"/>
      <c r="AD8" s="93">
        <f>AB8*0.7/35</f>
        <v>1.6</v>
      </c>
      <c r="AE8" s="188"/>
      <c r="AF8" s="100">
        <f>(AB8*$D$2)/1000</f>
        <v>45.6</v>
      </c>
      <c r="AG8" s="91"/>
      <c r="AH8" s="49" t="s">
        <v>353</v>
      </c>
      <c r="AI8" s="309" t="s">
        <v>354</v>
      </c>
      <c r="AJ8" s="223">
        <v>65</v>
      </c>
      <c r="AK8" s="109"/>
      <c r="AL8" s="90">
        <f>AJ8/35</f>
        <v>1.8571428571428572</v>
      </c>
      <c r="AM8" s="143"/>
      <c r="AN8" s="28">
        <f>(AJ8*$D$2)/1000</f>
        <v>37.049999999999997</v>
      </c>
      <c r="AO8" s="91"/>
      <c r="AQ8" s="433"/>
      <c r="AR8" s="435"/>
      <c r="AS8" s="433"/>
      <c r="AT8" s="433"/>
      <c r="AU8" s="433"/>
      <c r="AV8" s="433"/>
      <c r="AW8" s="453"/>
    </row>
    <row r="9" spans="1:49" s="10" customFormat="1" ht="14.1" customHeight="1">
      <c r="A9" s="599"/>
      <c r="B9" s="271" t="s">
        <v>297</v>
      </c>
      <c r="C9" s="225" t="s">
        <v>238</v>
      </c>
      <c r="D9" s="70">
        <v>1</v>
      </c>
      <c r="E9" s="146"/>
      <c r="F9" s="143"/>
      <c r="G9" s="140"/>
      <c r="H9" s="133">
        <f t="shared" ref="H9:H11" si="1">(D9*$D$2)/1000</f>
        <v>0.56999999999999995</v>
      </c>
      <c r="I9" s="88"/>
      <c r="J9" s="69" t="s">
        <v>305</v>
      </c>
      <c r="K9" s="62" t="s">
        <v>306</v>
      </c>
      <c r="L9" s="90">
        <v>15</v>
      </c>
      <c r="M9" s="132"/>
      <c r="N9" s="132"/>
      <c r="O9" s="143">
        <f>L9/100</f>
        <v>0.15</v>
      </c>
      <c r="P9" s="107">
        <f>(L9*$D$2)/1000</f>
        <v>8.5500000000000007</v>
      </c>
      <c r="Q9" s="88"/>
      <c r="R9" s="82" t="s">
        <v>300</v>
      </c>
      <c r="S9" s="86" t="s">
        <v>224</v>
      </c>
      <c r="T9" s="90">
        <v>10</v>
      </c>
      <c r="U9" s="132"/>
      <c r="V9" s="132"/>
      <c r="W9" s="89">
        <f>T9/100</f>
        <v>0.1</v>
      </c>
      <c r="X9" s="107">
        <f t="shared" si="0"/>
        <v>5.7</v>
      </c>
      <c r="Y9" s="65"/>
      <c r="Z9" s="94" t="s">
        <v>405</v>
      </c>
      <c r="AA9" s="86" t="s">
        <v>406</v>
      </c>
      <c r="AB9" s="90">
        <v>2</v>
      </c>
      <c r="AC9" s="132"/>
      <c r="AD9" s="132"/>
      <c r="AE9" s="87"/>
      <c r="AF9" s="100">
        <f t="shared" ref="AF9:AF12" si="2">(AB9*$D$2)/1000</f>
        <v>1.1399999999999999</v>
      </c>
      <c r="AG9" s="88"/>
      <c r="AH9" s="94" t="s">
        <v>355</v>
      </c>
      <c r="AI9" s="309" t="s">
        <v>238</v>
      </c>
      <c r="AJ9" s="89">
        <v>1</v>
      </c>
      <c r="AK9" s="109"/>
      <c r="AL9" s="132"/>
      <c r="AM9" s="89"/>
      <c r="AN9" s="28">
        <f>(AJ9*$D$2)/1000</f>
        <v>0.56999999999999995</v>
      </c>
      <c r="AO9" s="88"/>
      <c r="AQ9" s="433"/>
      <c r="AR9" s="435"/>
      <c r="AS9" s="433"/>
      <c r="AT9" s="443"/>
      <c r="AU9" s="433"/>
      <c r="AV9" s="436"/>
      <c r="AW9" s="453"/>
    </row>
    <row r="10" spans="1:49" s="10" customFormat="1" ht="14.1" customHeight="1">
      <c r="A10" s="599"/>
      <c r="B10" s="271" t="s">
        <v>140</v>
      </c>
      <c r="C10" s="17" t="s">
        <v>239</v>
      </c>
      <c r="D10" s="70">
        <v>20</v>
      </c>
      <c r="E10" s="93"/>
      <c r="F10" s="93"/>
      <c r="G10" s="89">
        <f>D10/100</f>
        <v>0.2</v>
      </c>
      <c r="H10" s="133">
        <f t="shared" si="1"/>
        <v>11.4</v>
      </c>
      <c r="I10" s="88"/>
      <c r="J10" s="69" t="s">
        <v>307</v>
      </c>
      <c r="K10" s="301" t="s">
        <v>311</v>
      </c>
      <c r="L10" s="90">
        <v>0.5</v>
      </c>
      <c r="M10" s="192"/>
      <c r="N10" s="132"/>
      <c r="O10" s="143"/>
      <c r="P10" s="107">
        <f>(L10*$D$2)/1000</f>
        <v>0.28499999999999998</v>
      </c>
      <c r="Q10" s="88"/>
      <c r="R10" s="82" t="s">
        <v>301</v>
      </c>
      <c r="S10" s="86" t="s">
        <v>281</v>
      </c>
      <c r="T10" s="90">
        <v>20</v>
      </c>
      <c r="U10" s="132"/>
      <c r="V10" s="132">
        <f>T10*0.9/55</f>
        <v>0.32727272727272727</v>
      </c>
      <c r="W10" s="89"/>
      <c r="X10" s="107">
        <f t="shared" si="0"/>
        <v>11.4</v>
      </c>
      <c r="Y10" s="65"/>
      <c r="Z10" s="94" t="s">
        <v>407</v>
      </c>
      <c r="AA10" s="86" t="s">
        <v>408</v>
      </c>
      <c r="AB10" s="90">
        <v>20</v>
      </c>
      <c r="AC10" s="132"/>
      <c r="AD10" s="132"/>
      <c r="AE10" s="89">
        <f>AB10/100</f>
        <v>0.2</v>
      </c>
      <c r="AF10" s="100">
        <f t="shared" si="2"/>
        <v>11.4</v>
      </c>
      <c r="AG10" s="88"/>
      <c r="AH10" s="94" t="s">
        <v>140</v>
      </c>
      <c r="AI10" s="309" t="s">
        <v>356</v>
      </c>
      <c r="AJ10" s="90">
        <v>1</v>
      </c>
      <c r="AK10" s="109"/>
      <c r="AL10" s="90"/>
      <c r="AM10" s="90"/>
      <c r="AN10" s="28">
        <f>(AJ10*$D$2)/1000</f>
        <v>0.56999999999999995</v>
      </c>
      <c r="AO10" s="88"/>
      <c r="AQ10" s="433"/>
      <c r="AR10" s="435"/>
      <c r="AS10" s="433"/>
      <c r="AT10" s="443"/>
      <c r="AU10" s="433"/>
      <c r="AV10" s="436"/>
      <c r="AW10" s="453"/>
    </row>
    <row r="11" spans="1:49" s="10" customFormat="1" ht="14.1" customHeight="1">
      <c r="A11" s="599"/>
      <c r="B11" s="271" t="s">
        <v>525</v>
      </c>
      <c r="C11" s="17" t="s">
        <v>298</v>
      </c>
      <c r="D11" s="70">
        <v>2</v>
      </c>
      <c r="E11" s="50"/>
      <c r="F11" s="132"/>
      <c r="G11" s="89"/>
      <c r="H11" s="133">
        <f t="shared" si="1"/>
        <v>1.1399999999999999</v>
      </c>
      <c r="I11" s="88"/>
      <c r="J11" s="69" t="s">
        <v>308</v>
      </c>
      <c r="K11" s="62" t="s">
        <v>309</v>
      </c>
      <c r="L11" s="90">
        <v>25</v>
      </c>
      <c r="M11" s="132">
        <f>L11/90</f>
        <v>0.27777777777777779</v>
      </c>
      <c r="N11" s="132"/>
      <c r="O11" s="132"/>
      <c r="P11" s="107">
        <f>(L11*$D$2)/1000</f>
        <v>14.25</v>
      </c>
      <c r="Q11" s="88"/>
      <c r="R11" s="157" t="s">
        <v>218</v>
      </c>
      <c r="S11" s="86" t="s">
        <v>216</v>
      </c>
      <c r="T11" s="90">
        <v>30</v>
      </c>
      <c r="U11" s="132"/>
      <c r="V11" s="140">
        <f>T11/35</f>
        <v>0.8571428571428571</v>
      </c>
      <c r="W11" s="89"/>
      <c r="X11" s="107">
        <f t="shared" si="0"/>
        <v>17.100000000000001</v>
      </c>
      <c r="Y11" s="65"/>
      <c r="Z11" s="194" t="s">
        <v>389</v>
      </c>
      <c r="AA11" s="86" t="s">
        <v>409</v>
      </c>
      <c r="AB11" s="90">
        <v>5</v>
      </c>
      <c r="AC11" s="53"/>
      <c r="AD11" s="53"/>
      <c r="AE11" s="89">
        <f>AB11/100</f>
        <v>0.05</v>
      </c>
      <c r="AF11" s="100">
        <f t="shared" si="2"/>
        <v>2.85</v>
      </c>
      <c r="AG11" s="88"/>
      <c r="AH11" s="94" t="s">
        <v>141</v>
      </c>
      <c r="AI11" s="309" t="s">
        <v>357</v>
      </c>
      <c r="AJ11" s="90">
        <v>30</v>
      </c>
      <c r="AK11" s="109"/>
      <c r="AL11" s="132"/>
      <c r="AM11" s="90">
        <f>AJ11/100</f>
        <v>0.3</v>
      </c>
      <c r="AN11" s="28">
        <f>(AJ11*$D$2)/1000</f>
        <v>17.100000000000001</v>
      </c>
      <c r="AO11" s="88"/>
      <c r="AQ11" s="433"/>
      <c r="AR11" s="435"/>
      <c r="AS11" s="433"/>
      <c r="AT11" s="433"/>
      <c r="AU11" s="443"/>
      <c r="AV11" s="436"/>
      <c r="AW11" s="453"/>
    </row>
    <row r="12" spans="1:49" s="10" customFormat="1" ht="14.1" customHeight="1">
      <c r="A12" s="599"/>
      <c r="B12" s="147" t="s">
        <v>299</v>
      </c>
      <c r="C12" s="86"/>
      <c r="D12" s="90"/>
      <c r="E12" s="93"/>
      <c r="F12" s="93"/>
      <c r="G12" s="192"/>
      <c r="H12" s="133"/>
      <c r="I12" s="88"/>
      <c r="J12" s="69" t="s">
        <v>240</v>
      </c>
      <c r="K12" s="62"/>
      <c r="L12" s="90"/>
      <c r="M12" s="132"/>
      <c r="N12" s="132"/>
      <c r="O12" s="132"/>
      <c r="P12" s="107"/>
      <c r="Q12" s="202"/>
      <c r="R12" s="103" t="s">
        <v>241</v>
      </c>
      <c r="S12" s="86" t="s">
        <v>317</v>
      </c>
      <c r="T12" s="90">
        <v>25</v>
      </c>
      <c r="U12" s="132">
        <f>T12/85</f>
        <v>0.29411764705882354</v>
      </c>
      <c r="V12" s="90"/>
      <c r="W12" s="143"/>
      <c r="X12" s="107">
        <f t="shared" si="0"/>
        <v>14.25</v>
      </c>
      <c r="Y12" s="91"/>
      <c r="Z12" s="314"/>
      <c r="AA12" s="86" t="s">
        <v>410</v>
      </c>
      <c r="AB12" s="90">
        <v>30</v>
      </c>
      <c r="AC12" s="90">
        <f>AB12/90</f>
        <v>0.33333333333333331</v>
      </c>
      <c r="AD12" s="89"/>
      <c r="AE12" s="87"/>
      <c r="AF12" s="100">
        <f t="shared" si="2"/>
        <v>17.100000000000001</v>
      </c>
      <c r="AG12" s="88"/>
      <c r="AH12" s="193" t="s">
        <v>139</v>
      </c>
      <c r="AI12" s="86"/>
      <c r="AJ12" s="90"/>
      <c r="AK12" s="109"/>
      <c r="AL12" s="90"/>
      <c r="AM12" s="143"/>
      <c r="AN12" s="85"/>
      <c r="AO12" s="218"/>
      <c r="AQ12" s="495"/>
      <c r="AR12" s="435"/>
      <c r="AS12" s="433"/>
      <c r="AT12" s="433"/>
      <c r="AU12" s="433"/>
      <c r="AV12" s="436"/>
      <c r="AW12" s="453"/>
    </row>
    <row r="13" spans="1:49" s="10" customFormat="1" ht="14.1" customHeight="1">
      <c r="A13" s="599"/>
      <c r="B13" s="83"/>
      <c r="C13" s="86"/>
      <c r="D13" s="105"/>
      <c r="E13" s="50"/>
      <c r="F13" s="90"/>
      <c r="G13" s="89"/>
      <c r="H13" s="100"/>
      <c r="I13" s="88"/>
      <c r="J13" s="103" t="s">
        <v>310</v>
      </c>
      <c r="K13" s="153"/>
      <c r="L13" s="170"/>
      <c r="M13" s="109"/>
      <c r="N13" s="132"/>
      <c r="O13" s="89"/>
      <c r="P13" s="133"/>
      <c r="Q13" s="88"/>
      <c r="R13" s="157"/>
      <c r="S13" s="86" t="s">
        <v>306</v>
      </c>
      <c r="T13" s="90">
        <v>10</v>
      </c>
      <c r="U13" s="90"/>
      <c r="V13" s="108"/>
      <c r="W13" s="89">
        <f>T13/100</f>
        <v>0.1</v>
      </c>
      <c r="X13" s="107">
        <f t="shared" si="0"/>
        <v>5.7</v>
      </c>
      <c r="Y13" s="88"/>
      <c r="Z13" s="94"/>
      <c r="AA13" s="153"/>
      <c r="AB13" s="170"/>
      <c r="AC13" s="109"/>
      <c r="AD13" s="132"/>
      <c r="AE13" s="89"/>
      <c r="AF13" s="133"/>
      <c r="AG13" s="88"/>
      <c r="AH13" s="285"/>
      <c r="AI13" s="101"/>
      <c r="AJ13" s="170"/>
      <c r="AK13" s="140"/>
      <c r="AL13" s="140"/>
      <c r="AM13" s="156"/>
      <c r="AN13" s="107"/>
      <c r="AO13" s="88"/>
    </row>
    <row r="14" spans="1:49" s="10" customFormat="1" ht="14.1" customHeight="1">
      <c r="A14" s="599"/>
      <c r="B14" s="185"/>
      <c r="C14" s="86"/>
      <c r="D14" s="90"/>
      <c r="E14" s="90"/>
      <c r="F14" s="90"/>
      <c r="G14" s="89"/>
      <c r="H14" s="100"/>
      <c r="I14" s="88"/>
      <c r="J14" s="196"/>
      <c r="K14" s="197"/>
      <c r="L14" s="49"/>
      <c r="M14" s="198"/>
      <c r="N14" s="195"/>
      <c r="O14" s="89"/>
      <c r="P14" s="133"/>
      <c r="Q14" s="88"/>
      <c r="R14" s="196"/>
      <c r="S14" s="86" t="s">
        <v>220</v>
      </c>
      <c r="T14" s="90">
        <v>2</v>
      </c>
      <c r="U14" s="183"/>
      <c r="V14" s="108"/>
      <c r="W14" s="89"/>
      <c r="X14" s="107">
        <f t="shared" si="0"/>
        <v>1.1399999999999999</v>
      </c>
      <c r="Y14" s="88"/>
      <c r="Z14" s="93"/>
      <c r="AA14" s="153"/>
      <c r="AB14" s="170"/>
      <c r="AC14" s="109"/>
      <c r="AD14" s="132"/>
      <c r="AE14" s="89"/>
      <c r="AF14" s="133"/>
      <c r="AG14" s="88"/>
      <c r="AH14" s="185"/>
      <c r="AI14" s="86"/>
      <c r="AJ14" s="90"/>
      <c r="AK14" s="90"/>
      <c r="AL14" s="90"/>
      <c r="AM14" s="89"/>
      <c r="AN14" s="100"/>
      <c r="AO14" s="88"/>
    </row>
    <row r="15" spans="1:49" s="10" customFormat="1" ht="14.1" customHeight="1">
      <c r="A15" s="599" t="s">
        <v>3</v>
      </c>
      <c r="B15" s="165" t="s">
        <v>251</v>
      </c>
      <c r="C15" s="86" t="s">
        <v>243</v>
      </c>
      <c r="D15" s="90">
        <v>45</v>
      </c>
      <c r="E15" s="132"/>
      <c r="F15" s="90"/>
      <c r="G15" s="140">
        <f>D15/100</f>
        <v>0.45</v>
      </c>
      <c r="H15" s="133">
        <f t="shared" ref="H15:H16" si="3">(D15*$D$2)/1000</f>
        <v>25.65</v>
      </c>
      <c r="I15" s="148"/>
      <c r="J15" s="94" t="s">
        <v>415</v>
      </c>
      <c r="K15" s="86" t="s">
        <v>312</v>
      </c>
      <c r="L15" s="90">
        <v>7</v>
      </c>
      <c r="M15" s="146"/>
      <c r="N15" s="143"/>
      <c r="O15" s="140">
        <f>L15/100</f>
        <v>7.0000000000000007E-2</v>
      </c>
      <c r="P15" s="107">
        <f>(L15*$D$2)/1000</f>
        <v>3.99</v>
      </c>
      <c r="Q15" s="278"/>
      <c r="R15" s="51" t="s">
        <v>544</v>
      </c>
      <c r="S15" s="284" t="s">
        <v>545</v>
      </c>
      <c r="T15" s="178">
        <v>70</v>
      </c>
      <c r="U15" s="132"/>
      <c r="V15" s="132">
        <f>T15/50</f>
        <v>1.4</v>
      </c>
      <c r="W15" s="89"/>
      <c r="X15" s="107">
        <f t="shared" si="0"/>
        <v>39.9</v>
      </c>
      <c r="Y15" s="91"/>
      <c r="Z15" s="49" t="s">
        <v>318</v>
      </c>
      <c r="AA15" s="86" t="s">
        <v>319</v>
      </c>
      <c r="AB15" s="90">
        <v>45</v>
      </c>
      <c r="AC15" s="132"/>
      <c r="AD15" s="93"/>
      <c r="AE15" s="89">
        <f>AB15/100</f>
        <v>0.45</v>
      </c>
      <c r="AF15" s="107">
        <f>(AB15*$D$2)/1000</f>
        <v>25.65</v>
      </c>
      <c r="AG15" s="88"/>
      <c r="AH15" s="49" t="s">
        <v>286</v>
      </c>
      <c r="AI15" s="86" t="s">
        <v>211</v>
      </c>
      <c r="AJ15" s="90">
        <v>60</v>
      </c>
      <c r="AK15" s="132"/>
      <c r="AL15" s="132">
        <f>AJ15/140</f>
        <v>0.42857142857142855</v>
      </c>
      <c r="AM15" s="90"/>
      <c r="AN15" s="133">
        <f>(AJ15*$D$2)/1000</f>
        <v>34.200000000000003</v>
      </c>
      <c r="AO15" s="88"/>
    </row>
    <row r="16" spans="1:49" s="10" customFormat="1" ht="14.1" customHeight="1">
      <c r="A16" s="599"/>
      <c r="B16" s="157" t="s">
        <v>300</v>
      </c>
      <c r="C16" s="86" t="s">
        <v>235</v>
      </c>
      <c r="D16" s="90">
        <v>40</v>
      </c>
      <c r="E16" s="93"/>
      <c r="F16" s="132">
        <f>D16*0.9/55</f>
        <v>0.65454545454545454</v>
      </c>
      <c r="G16" s="89"/>
      <c r="H16" s="133">
        <f t="shared" si="3"/>
        <v>22.8</v>
      </c>
      <c r="I16" s="91"/>
      <c r="J16" s="94" t="s">
        <v>313</v>
      </c>
      <c r="K16" s="86" t="s">
        <v>209</v>
      </c>
      <c r="L16" s="90">
        <v>10</v>
      </c>
      <c r="M16" s="132"/>
      <c r="N16" s="132">
        <f>L16/35</f>
        <v>0.2857142857142857</v>
      </c>
      <c r="O16" s="89"/>
      <c r="P16" s="107">
        <f>(L16*$D$2)/1000</f>
        <v>5.7</v>
      </c>
      <c r="Q16" s="95"/>
      <c r="R16" s="94" t="s">
        <v>260</v>
      </c>
      <c r="S16" s="213"/>
      <c r="T16" s="178"/>
      <c r="U16" s="132"/>
      <c r="V16" s="132"/>
      <c r="W16" s="89"/>
      <c r="X16" s="133"/>
      <c r="Y16" s="88"/>
      <c r="Z16" s="94" t="s">
        <v>234</v>
      </c>
      <c r="AA16" s="86" t="s">
        <v>209</v>
      </c>
      <c r="AB16" s="90">
        <v>20</v>
      </c>
      <c r="AC16" s="132"/>
      <c r="AD16" s="93">
        <f>AB16/35</f>
        <v>0.5714285714285714</v>
      </c>
      <c r="AE16" s="89"/>
      <c r="AF16" s="107">
        <f>(AB16*$D$2)/1000</f>
        <v>11.4</v>
      </c>
      <c r="AG16" s="88"/>
      <c r="AH16" s="94" t="s">
        <v>287</v>
      </c>
      <c r="AI16" s="86" t="s">
        <v>288</v>
      </c>
      <c r="AJ16" s="90">
        <v>4</v>
      </c>
      <c r="AK16" s="132"/>
      <c r="AL16" s="90">
        <f>AJ16/35</f>
        <v>0.11428571428571428</v>
      </c>
      <c r="AM16" s="90"/>
      <c r="AN16" s="133">
        <f t="shared" ref="AN16:AN18" si="4">(AJ16*$D$2)/1000</f>
        <v>2.2799999999999998</v>
      </c>
      <c r="AO16" s="88"/>
    </row>
    <row r="17" spans="1:49" s="10" customFormat="1" ht="14.1" customHeight="1">
      <c r="A17" s="599"/>
      <c r="B17" s="157" t="s">
        <v>301</v>
      </c>
      <c r="C17" s="86"/>
      <c r="D17" s="90"/>
      <c r="E17" s="50"/>
      <c r="F17" s="132"/>
      <c r="G17" s="89"/>
      <c r="H17" s="133"/>
      <c r="I17" s="88"/>
      <c r="J17" s="94" t="s">
        <v>314</v>
      </c>
      <c r="K17" s="86" t="s">
        <v>213</v>
      </c>
      <c r="L17" s="90">
        <v>50</v>
      </c>
      <c r="M17" s="132"/>
      <c r="N17" s="140"/>
      <c r="O17" s="140">
        <f>L17/100</f>
        <v>0.5</v>
      </c>
      <c r="P17" s="107">
        <f>(L17*$D$2)/1000</f>
        <v>28.5</v>
      </c>
      <c r="Q17" s="95"/>
      <c r="R17" s="94" t="s">
        <v>138</v>
      </c>
      <c r="S17" s="143"/>
      <c r="T17" s="283"/>
      <c r="U17" s="132"/>
      <c r="V17" s="132"/>
      <c r="W17" s="89"/>
      <c r="X17" s="133"/>
      <c r="Y17" s="190"/>
      <c r="Z17" s="94" t="s">
        <v>255</v>
      </c>
      <c r="AA17" s="86" t="s">
        <v>320</v>
      </c>
      <c r="AB17" s="90">
        <v>2</v>
      </c>
      <c r="AC17" s="132"/>
      <c r="AD17" s="93"/>
      <c r="AE17" s="89"/>
      <c r="AF17" s="107">
        <f>(AB17*$D$2)/1000</f>
        <v>1.1399999999999999</v>
      </c>
      <c r="AG17" s="88"/>
      <c r="AH17" s="94" t="s">
        <v>155</v>
      </c>
      <c r="AI17" s="86" t="s">
        <v>289</v>
      </c>
      <c r="AJ17" s="90">
        <v>1</v>
      </c>
      <c r="AK17" s="132"/>
      <c r="AL17" s="140"/>
      <c r="AM17" s="90"/>
      <c r="AN17" s="133">
        <f t="shared" si="4"/>
        <v>0.56999999999999995</v>
      </c>
      <c r="AO17" s="95"/>
    </row>
    <row r="18" spans="1:49" s="10" customFormat="1" ht="14.1" customHeight="1">
      <c r="A18" s="599"/>
      <c r="B18" s="94" t="s">
        <v>161</v>
      </c>
      <c r="C18" s="90"/>
      <c r="D18" s="90"/>
      <c r="E18" s="50"/>
      <c r="F18" s="140"/>
      <c r="G18" s="143"/>
      <c r="H18" s="133"/>
      <c r="I18" s="88"/>
      <c r="J18" s="103" t="s">
        <v>241</v>
      </c>
      <c r="K18" s="86" t="s">
        <v>210</v>
      </c>
      <c r="L18" s="90">
        <v>13</v>
      </c>
      <c r="M18" s="132"/>
      <c r="N18" s="90"/>
      <c r="O18" s="140">
        <f>L18/100</f>
        <v>0.13</v>
      </c>
      <c r="P18" s="107">
        <f>(L18*$D$2)/1000</f>
        <v>7.41</v>
      </c>
      <c r="Q18" s="88"/>
      <c r="R18" s="94" t="s">
        <v>150</v>
      </c>
      <c r="S18" s="86"/>
      <c r="T18" s="90"/>
      <c r="U18" s="132"/>
      <c r="V18" s="132"/>
      <c r="W18" s="89"/>
      <c r="X18" s="133"/>
      <c r="Y18" s="88"/>
      <c r="Z18" s="94" t="s">
        <v>314</v>
      </c>
      <c r="AA18" s="86" t="s">
        <v>351</v>
      </c>
      <c r="AB18" s="90">
        <v>2</v>
      </c>
      <c r="AC18" s="132"/>
      <c r="AD18" s="93"/>
      <c r="AE18" s="89"/>
      <c r="AF18" s="107">
        <f>(AB18*$D$2)/1000</f>
        <v>1.1399999999999999</v>
      </c>
      <c r="AG18" s="88"/>
      <c r="AH18" s="94" t="s">
        <v>290</v>
      </c>
      <c r="AI18" s="86" t="s">
        <v>291</v>
      </c>
      <c r="AJ18" s="90">
        <v>1</v>
      </c>
      <c r="AK18" s="132"/>
      <c r="AL18" s="140"/>
      <c r="AM18" s="90"/>
      <c r="AN18" s="133">
        <f t="shared" si="4"/>
        <v>0.56999999999999995</v>
      </c>
      <c r="AO18" s="88"/>
    </row>
    <row r="19" spans="1:49" s="10" customFormat="1" ht="14.1" customHeight="1">
      <c r="A19" s="599"/>
      <c r="B19" s="103" t="s">
        <v>139</v>
      </c>
      <c r="C19" s="86"/>
      <c r="D19" s="90"/>
      <c r="E19" s="53"/>
      <c r="F19" s="90"/>
      <c r="G19" s="90"/>
      <c r="H19" s="107"/>
      <c r="I19" s="88"/>
      <c r="J19" s="103"/>
      <c r="K19" s="86" t="s">
        <v>259</v>
      </c>
      <c r="L19" s="90">
        <v>5</v>
      </c>
      <c r="M19" s="146"/>
      <c r="N19" s="143"/>
      <c r="O19" s="140">
        <f>L19/100</f>
        <v>0.05</v>
      </c>
      <c r="P19" s="107">
        <f>(L19*$D$2)/1000</f>
        <v>2.85</v>
      </c>
      <c r="Q19" s="95"/>
      <c r="R19" s="103" t="s">
        <v>230</v>
      </c>
      <c r="S19" s="101"/>
      <c r="T19" s="90"/>
      <c r="U19" s="132"/>
      <c r="V19" s="132"/>
      <c r="W19" s="89"/>
      <c r="X19" s="133"/>
      <c r="Y19" s="91"/>
      <c r="Z19" s="103" t="s">
        <v>241</v>
      </c>
      <c r="AA19" s="221"/>
      <c r="AB19" s="212"/>
      <c r="AC19" s="89"/>
      <c r="AD19" s="90"/>
      <c r="AE19" s="132"/>
      <c r="AF19" s="133"/>
      <c r="AG19" s="88"/>
      <c r="AH19" s="193" t="s">
        <v>292</v>
      </c>
      <c r="AI19" s="86"/>
      <c r="AJ19" s="90"/>
      <c r="AK19" s="89"/>
      <c r="AL19" s="90"/>
      <c r="AM19" s="132"/>
      <c r="AN19" s="133"/>
      <c r="AO19" s="95"/>
    </row>
    <row r="20" spans="1:49" s="10" customFormat="1" ht="14.1" customHeight="1">
      <c r="A20" s="599"/>
      <c r="B20" s="249"/>
      <c r="C20" s="86"/>
      <c r="D20" s="90"/>
      <c r="E20" s="53"/>
      <c r="F20" s="90"/>
      <c r="G20" s="90"/>
      <c r="H20" s="107"/>
      <c r="I20" s="88"/>
      <c r="J20" s="249"/>
      <c r="K20" s="86"/>
      <c r="L20" s="90"/>
      <c r="M20" s="315"/>
      <c r="N20" s="143"/>
      <c r="O20" s="140"/>
      <c r="P20" s="85"/>
      <c r="Q20" s="95"/>
      <c r="R20" s="249"/>
      <c r="S20" s="86"/>
      <c r="T20" s="90"/>
      <c r="U20" s="90"/>
      <c r="V20" s="90"/>
      <c r="W20" s="89"/>
      <c r="X20" s="100"/>
      <c r="Y20" s="91"/>
      <c r="Z20" s="249"/>
      <c r="AA20" s="221"/>
      <c r="AB20" s="212"/>
      <c r="AC20" s="89"/>
      <c r="AD20" s="90"/>
      <c r="AE20" s="132"/>
      <c r="AF20" s="133"/>
      <c r="AG20" s="88"/>
      <c r="AH20" s="251"/>
      <c r="AI20" s="86"/>
      <c r="AJ20" s="90"/>
      <c r="AK20" s="90"/>
      <c r="AL20" s="90"/>
      <c r="AM20" s="89"/>
      <c r="AN20" s="100"/>
      <c r="AO20" s="88"/>
    </row>
    <row r="21" spans="1:49" s="10" customFormat="1" ht="14.1" customHeight="1">
      <c r="A21" s="610" t="s">
        <v>4</v>
      </c>
      <c r="B21" s="184" t="s">
        <v>121</v>
      </c>
      <c r="C21" s="169" t="s">
        <v>122</v>
      </c>
      <c r="D21" s="170">
        <v>75</v>
      </c>
      <c r="E21" s="53"/>
      <c r="F21" s="53"/>
      <c r="G21" s="89">
        <f>D21/100</f>
        <v>0.75</v>
      </c>
      <c r="H21" s="107">
        <f>(D21*$D$2)/1000</f>
        <v>42.75</v>
      </c>
      <c r="I21" s="91"/>
      <c r="J21" s="199" t="s">
        <v>123</v>
      </c>
      <c r="K21" s="169" t="s">
        <v>124</v>
      </c>
      <c r="L21" s="243">
        <v>75</v>
      </c>
      <c r="M21" s="93"/>
      <c r="N21" s="244"/>
      <c r="O21" s="140">
        <f>L21/100</f>
        <v>0.75</v>
      </c>
      <c r="P21" s="245">
        <f>(L21*$D$2)/1000</f>
        <v>42.75</v>
      </c>
      <c r="Q21" s="246"/>
      <c r="R21" s="184"/>
      <c r="S21" s="169"/>
      <c r="T21" s="170"/>
      <c r="U21" s="53"/>
      <c r="V21" s="53"/>
      <c r="W21" s="89"/>
      <c r="X21" s="107"/>
      <c r="Y21" s="246"/>
      <c r="Z21" s="184" t="s">
        <v>121</v>
      </c>
      <c r="AA21" s="169" t="s">
        <v>122</v>
      </c>
      <c r="AB21" s="170">
        <v>75</v>
      </c>
      <c r="AC21" s="53"/>
      <c r="AD21" s="53"/>
      <c r="AE21" s="89">
        <f>AB21/100</f>
        <v>0.75</v>
      </c>
      <c r="AF21" s="107">
        <f>(AB21*$D$2)/1000</f>
        <v>42.75</v>
      </c>
      <c r="AG21" s="246"/>
      <c r="AH21" s="199" t="s">
        <v>411</v>
      </c>
      <c r="AI21" s="169" t="s">
        <v>122</v>
      </c>
      <c r="AJ21" s="170">
        <v>75</v>
      </c>
      <c r="AK21" s="53"/>
      <c r="AL21" s="53"/>
      <c r="AM21" s="89">
        <f>AJ21/100</f>
        <v>0.75</v>
      </c>
      <c r="AN21" s="107">
        <f>(AJ21*$D$2)/1000</f>
        <v>42.75</v>
      </c>
      <c r="AO21" s="91"/>
    </row>
    <row r="22" spans="1:49" s="10" customFormat="1" ht="14.1" customHeight="1">
      <c r="A22" s="611"/>
      <c r="B22" s="184" t="s">
        <v>125</v>
      </c>
      <c r="C22" s="601" t="s">
        <v>126</v>
      </c>
      <c r="D22" s="90"/>
      <c r="E22" s="90"/>
      <c r="F22" s="90"/>
      <c r="G22" s="89"/>
      <c r="H22" s="100"/>
      <c r="I22" s="88"/>
      <c r="J22" s="199" t="s">
        <v>127</v>
      </c>
      <c r="K22" s="601" t="s">
        <v>126</v>
      </c>
      <c r="L22" s="90"/>
      <c r="M22" s="90"/>
      <c r="N22" s="90"/>
      <c r="O22" s="89"/>
      <c r="P22" s="100"/>
      <c r="Q22" s="88"/>
      <c r="R22" s="184"/>
      <c r="S22" s="601"/>
      <c r="T22" s="90"/>
      <c r="U22" s="90"/>
      <c r="V22" s="90"/>
      <c r="W22" s="89"/>
      <c r="X22" s="100"/>
      <c r="Y22" s="88"/>
      <c r="Z22" s="184" t="s">
        <v>125</v>
      </c>
      <c r="AA22" s="601" t="s">
        <v>126</v>
      </c>
      <c r="AB22" s="90"/>
      <c r="AC22" s="90"/>
      <c r="AD22" s="90"/>
      <c r="AE22" s="89"/>
      <c r="AF22" s="100"/>
      <c r="AG22" s="88"/>
      <c r="AH22" s="184" t="s">
        <v>125</v>
      </c>
      <c r="AI22" s="601" t="s">
        <v>126</v>
      </c>
      <c r="AJ22" s="90"/>
      <c r="AK22" s="90"/>
      <c r="AL22" s="90"/>
      <c r="AM22" s="89"/>
      <c r="AN22" s="100"/>
      <c r="AO22" s="88"/>
    </row>
    <row r="23" spans="1:49" s="10" customFormat="1" ht="14.1" customHeight="1">
      <c r="A23" s="611"/>
      <c r="B23" s="184" t="s">
        <v>128</v>
      </c>
      <c r="C23" s="602"/>
      <c r="D23" s="90"/>
      <c r="E23" s="90"/>
      <c r="F23" s="53"/>
      <c r="G23" s="89"/>
      <c r="H23" s="100"/>
      <c r="I23" s="88"/>
      <c r="J23" s="199" t="s">
        <v>128</v>
      </c>
      <c r="K23" s="602"/>
      <c r="L23" s="170"/>
      <c r="M23" s="90"/>
      <c r="N23" s="53"/>
      <c r="O23" s="89"/>
      <c r="P23" s="100"/>
      <c r="Q23" s="88"/>
      <c r="R23" s="184"/>
      <c r="S23" s="602"/>
      <c r="T23" s="90"/>
      <c r="U23" s="90"/>
      <c r="V23" s="53"/>
      <c r="W23" s="89"/>
      <c r="X23" s="100"/>
      <c r="Y23" s="88"/>
      <c r="Z23" s="184" t="s">
        <v>128</v>
      </c>
      <c r="AA23" s="602"/>
      <c r="AB23" s="90"/>
      <c r="AC23" s="90"/>
      <c r="AD23" s="53"/>
      <c r="AE23" s="89"/>
      <c r="AF23" s="100"/>
      <c r="AG23" s="88"/>
      <c r="AH23" s="184" t="s">
        <v>128</v>
      </c>
      <c r="AI23" s="602"/>
      <c r="AJ23" s="90"/>
      <c r="AK23" s="90"/>
      <c r="AL23" s="53"/>
      <c r="AM23" s="89"/>
      <c r="AN23" s="100"/>
      <c r="AO23" s="88"/>
    </row>
    <row r="24" spans="1:49" s="10" customFormat="1" ht="14.1" customHeight="1">
      <c r="A24" s="612"/>
      <c r="B24" s="185" t="s">
        <v>129</v>
      </c>
      <c r="C24" s="602"/>
      <c r="D24" s="90"/>
      <c r="E24" s="90"/>
      <c r="F24" s="90"/>
      <c r="G24" s="89"/>
      <c r="H24" s="100"/>
      <c r="I24" s="88"/>
      <c r="J24" s="93" t="s">
        <v>129</v>
      </c>
      <c r="K24" s="602"/>
      <c r="L24" s="90"/>
      <c r="M24" s="90"/>
      <c r="N24" s="90"/>
      <c r="O24" s="89"/>
      <c r="P24" s="100"/>
      <c r="Q24" s="88"/>
      <c r="R24" s="185"/>
      <c r="S24" s="602"/>
      <c r="T24" s="90"/>
      <c r="U24" s="90"/>
      <c r="V24" s="90"/>
      <c r="W24" s="89"/>
      <c r="X24" s="100"/>
      <c r="Y24" s="88"/>
      <c r="Z24" s="185" t="s">
        <v>129</v>
      </c>
      <c r="AA24" s="602"/>
      <c r="AB24" s="90"/>
      <c r="AC24" s="90"/>
      <c r="AD24" s="90"/>
      <c r="AE24" s="89"/>
      <c r="AF24" s="100"/>
      <c r="AG24" s="88"/>
      <c r="AH24" s="185" t="s">
        <v>129</v>
      </c>
      <c r="AI24" s="602"/>
      <c r="AJ24" s="90"/>
      <c r="AK24" s="90"/>
      <c r="AL24" s="90"/>
      <c r="AM24" s="89"/>
      <c r="AN24" s="100"/>
      <c r="AO24" s="88"/>
    </row>
    <row r="25" spans="1:49" s="10" customFormat="1" ht="14.1" customHeight="1">
      <c r="A25" s="610" t="s">
        <v>5</v>
      </c>
      <c r="B25" s="68" t="s">
        <v>159</v>
      </c>
      <c r="C25" s="62" t="s">
        <v>160</v>
      </c>
      <c r="D25" s="70">
        <v>30</v>
      </c>
      <c r="E25" s="138"/>
      <c r="F25" s="79"/>
      <c r="G25" s="57">
        <f>D25/100</f>
        <v>0.3</v>
      </c>
      <c r="H25" s="78">
        <f>(D25*$D$2)/1000</f>
        <v>17.100000000000001</v>
      </c>
      <c r="I25" s="88"/>
      <c r="J25" s="49" t="s">
        <v>527</v>
      </c>
      <c r="K25" s="86" t="s">
        <v>224</v>
      </c>
      <c r="L25" s="89">
        <v>2</v>
      </c>
      <c r="M25" s="64"/>
      <c r="N25" s="67"/>
      <c r="O25" s="89">
        <f>L25/100</f>
        <v>0.02</v>
      </c>
      <c r="P25" s="107">
        <f t="shared" ref="P25:P30" si="5">(L25*$D$2)/1000</f>
        <v>1.1399999999999999</v>
      </c>
      <c r="Q25" s="65"/>
      <c r="R25" s="232" t="s">
        <v>302</v>
      </c>
      <c r="S25" s="269" t="s">
        <v>303</v>
      </c>
      <c r="T25" s="70">
        <v>30</v>
      </c>
      <c r="U25" s="270"/>
      <c r="V25" s="89"/>
      <c r="W25" s="89">
        <f>T25/100</f>
        <v>0.3</v>
      </c>
      <c r="X25" s="133">
        <f>(T25*$D$2)/1000</f>
        <v>17.100000000000001</v>
      </c>
      <c r="Y25" s="65"/>
      <c r="Z25" s="63" t="s">
        <v>231</v>
      </c>
      <c r="AA25" s="71" t="s">
        <v>321</v>
      </c>
      <c r="AB25" s="67">
        <v>30</v>
      </c>
      <c r="AC25" s="64"/>
      <c r="AD25" s="67"/>
      <c r="AE25" s="70">
        <f>AB25/100</f>
        <v>0.3</v>
      </c>
      <c r="AF25" s="78">
        <f>(AB25*$D$2)/1000</f>
        <v>17.100000000000001</v>
      </c>
      <c r="AG25" s="65"/>
      <c r="AH25" s="68" t="s">
        <v>156</v>
      </c>
      <c r="AI25" s="17" t="s">
        <v>333</v>
      </c>
      <c r="AJ25" s="90">
        <v>10</v>
      </c>
      <c r="AK25" s="70">
        <f>AJ25/85</f>
        <v>0.11764705882352941</v>
      </c>
      <c r="AL25" s="70"/>
      <c r="AM25" s="70"/>
      <c r="AN25" s="107">
        <f t="shared" ref="AN25:AN30" si="6">(AJ25*1460)/1000</f>
        <v>14.6</v>
      </c>
      <c r="AO25" s="88"/>
      <c r="AQ25" s="433"/>
      <c r="AR25" s="435"/>
      <c r="AS25" s="433"/>
      <c r="AT25" s="433"/>
      <c r="AU25" s="433"/>
      <c r="AV25" s="433"/>
      <c r="AW25" s="437"/>
    </row>
    <row r="26" spans="1:49" s="10" customFormat="1" ht="14.1" customHeight="1">
      <c r="A26" s="611"/>
      <c r="B26" s="82" t="s">
        <v>145</v>
      </c>
      <c r="C26" s="62" t="s">
        <v>146</v>
      </c>
      <c r="D26" s="67">
        <v>10</v>
      </c>
      <c r="E26" s="70"/>
      <c r="F26" s="70">
        <f>D26*0.5/35</f>
        <v>0.14285714285714285</v>
      </c>
      <c r="G26" s="70"/>
      <c r="H26" s="78">
        <f>(D26*$D$2)/1000</f>
        <v>5.7</v>
      </c>
      <c r="I26" s="95"/>
      <c r="J26" s="94" t="s">
        <v>528</v>
      </c>
      <c r="K26" s="309" t="s">
        <v>529</v>
      </c>
      <c r="L26" s="89">
        <v>5</v>
      </c>
      <c r="M26" s="70"/>
      <c r="N26" s="70"/>
      <c r="O26" s="89">
        <f>L26/100</f>
        <v>0.05</v>
      </c>
      <c r="P26" s="107">
        <f t="shared" si="5"/>
        <v>2.85</v>
      </c>
      <c r="Q26" s="77"/>
      <c r="R26" s="234" t="s">
        <v>267</v>
      </c>
      <c r="S26" s="17" t="s">
        <v>137</v>
      </c>
      <c r="T26" s="70">
        <v>10</v>
      </c>
      <c r="U26" s="143"/>
      <c r="V26" s="215">
        <f>T26*0.5/35</f>
        <v>0.14285714285714285</v>
      </c>
      <c r="W26" s="89"/>
      <c r="X26" s="133">
        <f>(T26*$D$2)/1000</f>
        <v>5.7</v>
      </c>
      <c r="Y26" s="77"/>
      <c r="Z26" s="63" t="s">
        <v>232</v>
      </c>
      <c r="AA26" s="62" t="s">
        <v>325</v>
      </c>
      <c r="AB26" s="67">
        <v>20</v>
      </c>
      <c r="AC26" s="64"/>
      <c r="AD26" s="67">
        <f>AB26/140</f>
        <v>0.14285714285714285</v>
      </c>
      <c r="AE26" s="64"/>
      <c r="AF26" s="78">
        <f>(AB26*$D$2)/1000</f>
        <v>11.4</v>
      </c>
      <c r="AG26" s="77"/>
      <c r="AH26" s="69" t="s">
        <v>151</v>
      </c>
      <c r="AI26" s="280" t="s">
        <v>334</v>
      </c>
      <c r="AJ26" s="90">
        <v>5</v>
      </c>
      <c r="AK26" s="70">
        <f>AJ26/90</f>
        <v>5.5555555555555552E-2</v>
      </c>
      <c r="AL26" s="90"/>
      <c r="AM26" s="92"/>
      <c r="AN26" s="107">
        <f t="shared" si="6"/>
        <v>7.3</v>
      </c>
      <c r="AO26" s="91"/>
      <c r="AQ26" s="433"/>
      <c r="AR26" s="435"/>
      <c r="AS26" s="433"/>
      <c r="AT26" s="433"/>
      <c r="AU26" s="433"/>
      <c r="AV26" s="433"/>
      <c r="AW26" s="437"/>
    </row>
    <row r="27" spans="1:49" s="10" customFormat="1" ht="14.1" customHeight="1">
      <c r="A27" s="611"/>
      <c r="B27" s="94" t="s">
        <v>275</v>
      </c>
      <c r="C27" s="62"/>
      <c r="D27" s="67"/>
      <c r="E27" s="67"/>
      <c r="F27" s="67"/>
      <c r="G27" s="57"/>
      <c r="H27" s="78"/>
      <c r="I27" s="88"/>
      <c r="J27" s="94" t="s">
        <v>136</v>
      </c>
      <c r="K27" s="213" t="s">
        <v>550</v>
      </c>
      <c r="L27" s="89">
        <v>6</v>
      </c>
      <c r="M27" s="70"/>
      <c r="N27" s="70"/>
      <c r="O27" s="89">
        <f>L27/100</f>
        <v>0.06</v>
      </c>
      <c r="P27" s="107">
        <f t="shared" si="5"/>
        <v>3.42</v>
      </c>
      <c r="Q27" s="77"/>
      <c r="R27" s="234" t="s">
        <v>208</v>
      </c>
      <c r="S27" s="269"/>
      <c r="T27" s="70"/>
      <c r="U27" s="270"/>
      <c r="V27" s="89"/>
      <c r="W27" s="89"/>
      <c r="X27" s="133"/>
      <c r="Y27" s="77"/>
      <c r="Z27" s="63" t="s">
        <v>323</v>
      </c>
      <c r="AA27" s="71" t="s">
        <v>322</v>
      </c>
      <c r="AB27" s="67">
        <v>1</v>
      </c>
      <c r="AC27" s="64"/>
      <c r="AD27" s="67"/>
      <c r="AE27" s="70"/>
      <c r="AF27" s="78">
        <f>(AB27*$D$2)/1000</f>
        <v>0.56999999999999995</v>
      </c>
      <c r="AG27" s="77"/>
      <c r="AH27" s="69" t="s">
        <v>157</v>
      </c>
      <c r="AI27" s="17" t="s">
        <v>152</v>
      </c>
      <c r="AJ27" s="90">
        <v>5</v>
      </c>
      <c r="AK27" s="70"/>
      <c r="AL27" s="70"/>
      <c r="AM27" s="89">
        <f>AJ27/100</f>
        <v>0.05</v>
      </c>
      <c r="AN27" s="107">
        <f t="shared" si="6"/>
        <v>7.3</v>
      </c>
      <c r="AO27" s="88"/>
      <c r="AQ27" s="433"/>
      <c r="AR27" s="435"/>
      <c r="AS27" s="433"/>
      <c r="AT27" s="433"/>
      <c r="AU27" s="436"/>
      <c r="AV27" s="433"/>
      <c r="AW27" s="437"/>
    </row>
    <row r="28" spans="1:49" s="10" customFormat="1" ht="14.1" customHeight="1">
      <c r="A28" s="611"/>
      <c r="B28" s="94" t="s">
        <v>260</v>
      </c>
      <c r="C28" s="62"/>
      <c r="D28" s="67"/>
      <c r="E28" s="67"/>
      <c r="F28" s="67"/>
      <c r="G28" s="70"/>
      <c r="H28" s="78"/>
      <c r="I28" s="88"/>
      <c r="J28" s="69"/>
      <c r="K28" s="213" t="s">
        <v>530</v>
      </c>
      <c r="L28" s="223">
        <v>15</v>
      </c>
      <c r="M28" s="70"/>
      <c r="N28" s="70">
        <f>L28/140</f>
        <v>0.10714285714285714</v>
      </c>
      <c r="O28" s="70"/>
      <c r="P28" s="107">
        <f t="shared" si="5"/>
        <v>8.5500000000000007</v>
      </c>
      <c r="Q28" s="77"/>
      <c r="R28" s="271" t="s">
        <v>271</v>
      </c>
      <c r="S28" s="17"/>
      <c r="T28" s="89"/>
      <c r="U28" s="53"/>
      <c r="V28" s="143"/>
      <c r="W28" s="143"/>
      <c r="X28" s="133"/>
      <c r="Y28" s="65"/>
      <c r="Z28" s="63" t="s">
        <v>324</v>
      </c>
      <c r="AA28" s="13"/>
      <c r="AB28" s="276"/>
      <c r="AC28" s="277"/>
      <c r="AD28" s="136"/>
      <c r="AE28" s="139"/>
      <c r="AF28" s="78"/>
      <c r="AG28" s="65"/>
      <c r="AH28" s="69" t="s">
        <v>136</v>
      </c>
      <c r="AI28" s="17" t="s">
        <v>335</v>
      </c>
      <c r="AJ28" s="90">
        <v>1</v>
      </c>
      <c r="AK28" s="70"/>
      <c r="AL28" s="70"/>
      <c r="AM28" s="70"/>
      <c r="AN28" s="107">
        <f t="shared" si="6"/>
        <v>1.46</v>
      </c>
      <c r="AO28" s="65"/>
      <c r="AQ28" s="433"/>
      <c r="AR28" s="435"/>
      <c r="AS28" s="433"/>
      <c r="AT28" s="433"/>
      <c r="AU28" s="436"/>
      <c r="AV28" s="433"/>
      <c r="AW28" s="437"/>
    </row>
    <row r="29" spans="1:49" s="10" customFormat="1" ht="14.1" customHeight="1">
      <c r="A29" s="611"/>
      <c r="B29" s="51" t="s">
        <v>136</v>
      </c>
      <c r="C29" s="62"/>
      <c r="D29" s="67"/>
      <c r="E29" s="67"/>
      <c r="F29" s="67"/>
      <c r="G29" s="67"/>
      <c r="H29" s="28"/>
      <c r="I29" s="137"/>
      <c r="J29" s="69"/>
      <c r="K29" s="213" t="s">
        <v>531</v>
      </c>
      <c r="L29" s="89">
        <v>1</v>
      </c>
      <c r="M29" s="67"/>
      <c r="N29" s="67"/>
      <c r="O29" s="70"/>
      <c r="P29" s="107">
        <f t="shared" si="5"/>
        <v>0.56999999999999995</v>
      </c>
      <c r="Q29" s="77"/>
      <c r="R29" s="271" t="s">
        <v>136</v>
      </c>
      <c r="S29" s="17"/>
      <c r="T29" s="89"/>
      <c r="U29" s="292"/>
      <c r="V29" s="292"/>
      <c r="W29" s="70"/>
      <c r="X29" s="78"/>
      <c r="Y29" s="151"/>
      <c r="Z29" s="63" t="s">
        <v>215</v>
      </c>
      <c r="AA29" s="13"/>
      <c r="AB29" s="276"/>
      <c r="AC29" s="61"/>
      <c r="AD29" s="64"/>
      <c r="AE29" s="139"/>
      <c r="AF29" s="78"/>
      <c r="AG29" s="65"/>
      <c r="AH29" s="281"/>
      <c r="AI29" s="17" t="s">
        <v>158</v>
      </c>
      <c r="AJ29" s="90">
        <v>10</v>
      </c>
      <c r="AK29" s="67"/>
      <c r="AL29" s="67">
        <f>AJ29*0.9/55</f>
        <v>0.16363636363636364</v>
      </c>
      <c r="AM29" s="70"/>
      <c r="AN29" s="107">
        <f t="shared" si="6"/>
        <v>14.6</v>
      </c>
      <c r="AO29" s="65"/>
      <c r="AQ29" s="438"/>
      <c r="AR29" s="435"/>
      <c r="AS29" s="433"/>
      <c r="AT29" s="436"/>
      <c r="AU29" s="433"/>
      <c r="AV29" s="433"/>
      <c r="AW29" s="437"/>
    </row>
    <row r="30" spans="1:49" s="10" customFormat="1" ht="14.1" customHeight="1">
      <c r="A30" s="612"/>
      <c r="B30" s="281"/>
      <c r="C30" s="17"/>
      <c r="D30" s="90"/>
      <c r="E30" s="67"/>
      <c r="F30" s="67"/>
      <c r="G30" s="89"/>
      <c r="H30" s="107"/>
      <c r="I30" s="65"/>
      <c r="J30" s="69"/>
      <c r="K30" s="172" t="s">
        <v>281</v>
      </c>
      <c r="L30" s="89">
        <v>3</v>
      </c>
      <c r="M30" s="67"/>
      <c r="N30" s="67">
        <f>L30*0.9/55</f>
        <v>4.9090909090909095E-2</v>
      </c>
      <c r="O30" s="67"/>
      <c r="P30" s="107">
        <f t="shared" si="5"/>
        <v>1.71</v>
      </c>
      <c r="Q30" s="77"/>
      <c r="R30" s="103"/>
      <c r="S30" s="55"/>
      <c r="T30" s="56"/>
      <c r="U30" s="58"/>
      <c r="V30" s="58"/>
      <c r="W30" s="58"/>
      <c r="X30" s="60"/>
      <c r="Y30" s="112"/>
      <c r="Z30" s="281"/>
      <c r="AA30" s="17"/>
      <c r="AB30" s="90"/>
      <c r="AC30" s="67"/>
      <c r="AD30" s="67"/>
      <c r="AE30" s="89"/>
      <c r="AF30" s="107"/>
      <c r="AG30" s="65"/>
      <c r="AH30" s="281"/>
      <c r="AI30" s="17" t="s">
        <v>336</v>
      </c>
      <c r="AJ30" s="90">
        <v>4</v>
      </c>
      <c r="AK30" s="67"/>
      <c r="AL30" s="67"/>
      <c r="AM30" s="89">
        <f>AJ30/100</f>
        <v>0.04</v>
      </c>
      <c r="AN30" s="107">
        <f t="shared" si="6"/>
        <v>5.84</v>
      </c>
      <c r="AO30" s="112"/>
      <c r="AQ30" s="441"/>
      <c r="AR30" s="435"/>
      <c r="AS30" s="433"/>
      <c r="AT30" s="433"/>
      <c r="AU30" s="433"/>
      <c r="AV30" s="436"/>
      <c r="AW30" s="437"/>
    </row>
    <row r="31" spans="1:49" s="10" customFormat="1" ht="14.1" customHeight="1">
      <c r="A31" s="265"/>
      <c r="B31" s="103" t="s">
        <v>72</v>
      </c>
      <c r="C31" s="55"/>
      <c r="D31" s="56"/>
      <c r="E31" s="22"/>
      <c r="F31" s="22"/>
      <c r="G31" s="22"/>
      <c r="H31" s="158"/>
      <c r="I31" s="159"/>
      <c r="J31" s="103" t="s">
        <v>72</v>
      </c>
      <c r="K31" s="55"/>
      <c r="L31" s="56"/>
      <c r="M31" s="22"/>
      <c r="N31" s="22"/>
      <c r="O31" s="70"/>
      <c r="P31" s="111"/>
      <c r="Q31" s="112"/>
      <c r="R31" s="103" t="s">
        <v>72</v>
      </c>
      <c r="S31" s="55" t="s">
        <v>471</v>
      </c>
      <c r="T31" s="306">
        <v>1</v>
      </c>
      <c r="U31" s="130"/>
      <c r="V31" s="131"/>
      <c r="W31" s="70"/>
      <c r="X31" s="158"/>
      <c r="Y31" s="159"/>
      <c r="Z31" s="103" t="s">
        <v>72</v>
      </c>
      <c r="AA31" s="55"/>
      <c r="AB31" s="56"/>
      <c r="AC31" s="22"/>
      <c r="AD31" s="22"/>
      <c r="AE31" s="22"/>
      <c r="AF31" s="158"/>
      <c r="AG31" s="159"/>
      <c r="AH31" s="103" t="s">
        <v>72</v>
      </c>
      <c r="AI31" s="558" t="s">
        <v>627</v>
      </c>
      <c r="AJ31" s="559">
        <v>1</v>
      </c>
      <c r="AK31" s="70"/>
      <c r="AL31" s="70"/>
      <c r="AM31" s="70"/>
      <c r="AN31" s="107"/>
      <c r="AO31" s="159"/>
    </row>
    <row r="32" spans="1:49" s="10" customFormat="1" ht="14.1" customHeight="1">
      <c r="A32" s="256"/>
      <c r="B32" s="72"/>
      <c r="C32" s="240" t="s">
        <v>61</v>
      </c>
      <c r="D32" s="158"/>
      <c r="E32" s="241"/>
      <c r="F32" s="241"/>
      <c r="G32" s="241"/>
      <c r="H32" s="569" t="s">
        <v>579</v>
      </c>
      <c r="I32" s="569" t="s">
        <v>580</v>
      </c>
      <c r="J32" s="72"/>
      <c r="K32" s="113" t="s">
        <v>56</v>
      </c>
      <c r="L32" s="124"/>
      <c r="M32" s="115"/>
      <c r="N32" s="115"/>
      <c r="O32" s="115"/>
      <c r="P32" s="569" t="s">
        <v>579</v>
      </c>
      <c r="Q32" s="569" t="s">
        <v>580</v>
      </c>
      <c r="R32" s="122"/>
      <c r="S32" s="113" t="s">
        <v>56</v>
      </c>
      <c r="T32" s="114"/>
      <c r="U32" s="115"/>
      <c r="V32" s="115"/>
      <c r="W32" s="115"/>
      <c r="X32" s="569" t="s">
        <v>579</v>
      </c>
      <c r="Y32" s="569" t="s">
        <v>580</v>
      </c>
      <c r="Z32" s="19"/>
      <c r="AA32" s="113" t="s">
        <v>56</v>
      </c>
      <c r="AB32" s="114"/>
      <c r="AC32" s="115"/>
      <c r="AD32" s="115"/>
      <c r="AE32" s="115"/>
      <c r="AF32" s="569" t="s">
        <v>579</v>
      </c>
      <c r="AG32" s="569" t="s">
        <v>580</v>
      </c>
      <c r="AH32" s="103"/>
      <c r="AI32" s="113" t="s">
        <v>56</v>
      </c>
      <c r="AJ32" s="56"/>
      <c r="AK32" s="67"/>
      <c r="AL32" s="67"/>
      <c r="AM32" s="70"/>
      <c r="AN32" s="569" t="s">
        <v>579</v>
      </c>
      <c r="AO32" s="569" t="s">
        <v>580</v>
      </c>
    </row>
    <row r="33" spans="1:41" s="10" customFormat="1" ht="14.1" customHeight="1">
      <c r="A33" s="605"/>
      <c r="B33" s="608" t="s">
        <v>62</v>
      </c>
      <c r="C33" s="37" t="s">
        <v>67</v>
      </c>
      <c r="D33" s="96"/>
      <c r="E33" s="116"/>
      <c r="F33" s="116"/>
      <c r="G33" s="116"/>
      <c r="H33" s="45">
        <v>4.5</v>
      </c>
      <c r="I33" s="46">
        <f>SUM(E5:E30)</f>
        <v>5</v>
      </c>
      <c r="J33" s="613" t="s">
        <v>57</v>
      </c>
      <c r="K33" s="37" t="s">
        <v>69</v>
      </c>
      <c r="L33" s="45"/>
      <c r="M33" s="125"/>
      <c r="N33" s="125"/>
      <c r="O33" s="125"/>
      <c r="P33" s="45">
        <v>4.5</v>
      </c>
      <c r="Q33" s="46">
        <f>SUM(M5:M30)</f>
        <v>5.2777777777777777</v>
      </c>
      <c r="R33" s="603" t="s">
        <v>57</v>
      </c>
      <c r="S33" s="37" t="s">
        <v>69</v>
      </c>
      <c r="T33" s="45"/>
      <c r="U33" s="125"/>
      <c r="V33" s="125"/>
      <c r="W33" s="125"/>
      <c r="X33" s="45">
        <v>4.5</v>
      </c>
      <c r="Y33" s="46">
        <f>SUM(U5:U30)</f>
        <v>5.2941176470588234</v>
      </c>
      <c r="Z33" s="603" t="s">
        <v>57</v>
      </c>
      <c r="AA33" s="37" t="s">
        <v>69</v>
      </c>
      <c r="AB33" s="45"/>
      <c r="AC33" s="125"/>
      <c r="AD33" s="125"/>
      <c r="AE33" s="125"/>
      <c r="AF33" s="45">
        <v>4.5</v>
      </c>
      <c r="AG33" s="46">
        <f>SUM(AC5:AC30)</f>
        <v>5.333333333333333</v>
      </c>
      <c r="AH33" s="603" t="s">
        <v>57</v>
      </c>
      <c r="AI33" s="37" t="s">
        <v>69</v>
      </c>
      <c r="AJ33" s="45"/>
      <c r="AK33" s="125"/>
      <c r="AL33" s="125"/>
      <c r="AM33" s="125"/>
      <c r="AN33" s="45">
        <v>4.5</v>
      </c>
      <c r="AO33" s="46">
        <f>SUM(AK5:AK30)</f>
        <v>5.1732026143790844</v>
      </c>
    </row>
    <row r="34" spans="1:41" s="15" customFormat="1" ht="14.1" customHeight="1">
      <c r="A34" s="606"/>
      <c r="B34" s="608"/>
      <c r="C34" s="38" t="s">
        <v>68</v>
      </c>
      <c r="D34" s="97"/>
      <c r="E34" s="116"/>
      <c r="F34" s="116"/>
      <c r="G34" s="116"/>
      <c r="H34" s="46">
        <v>2</v>
      </c>
      <c r="I34" s="46">
        <f>SUM(F5:F31)</f>
        <v>2.7974025974025971</v>
      </c>
      <c r="J34" s="613"/>
      <c r="K34" s="38" t="s">
        <v>70</v>
      </c>
      <c r="L34" s="46"/>
      <c r="M34" s="125"/>
      <c r="N34" s="125"/>
      <c r="O34" s="125"/>
      <c r="P34" s="46">
        <v>2</v>
      </c>
      <c r="Q34" s="46">
        <f>SUM(N5:N31)</f>
        <v>2.3848051948051951</v>
      </c>
      <c r="R34" s="603"/>
      <c r="S34" s="38" t="s">
        <v>70</v>
      </c>
      <c r="T34" s="46"/>
      <c r="U34" s="125"/>
      <c r="V34" s="125"/>
      <c r="W34" s="125"/>
      <c r="X34" s="46">
        <v>2</v>
      </c>
      <c r="Y34" s="46">
        <f>SUM(V5:V31)</f>
        <v>2.7272727272727271</v>
      </c>
      <c r="Z34" s="603"/>
      <c r="AA34" s="38" t="s">
        <v>70</v>
      </c>
      <c r="AB34" s="46"/>
      <c r="AC34" s="125"/>
      <c r="AD34" s="125"/>
      <c r="AE34" s="125"/>
      <c r="AF34" s="46">
        <v>2</v>
      </c>
      <c r="AG34" s="46">
        <f>SUM(AD5:AD31)</f>
        <v>2.3142857142857145</v>
      </c>
      <c r="AH34" s="603"/>
      <c r="AI34" s="38" t="s">
        <v>70</v>
      </c>
      <c r="AJ34" s="46"/>
      <c r="AK34" s="125"/>
      <c r="AL34" s="125"/>
      <c r="AM34" s="125"/>
      <c r="AN34" s="46">
        <v>2</v>
      </c>
      <c r="AO34" s="46">
        <f>SUM(AL5:AL31)</f>
        <v>2.5636363636363635</v>
      </c>
    </row>
    <row r="35" spans="1:41" s="15" customFormat="1" ht="14.1" customHeight="1">
      <c r="A35" s="606"/>
      <c r="B35" s="608"/>
      <c r="C35" s="39" t="s">
        <v>63</v>
      </c>
      <c r="D35" s="98"/>
      <c r="E35" s="96"/>
      <c r="F35" s="96"/>
      <c r="G35" s="96"/>
      <c r="H35" s="46">
        <f>I35</f>
        <v>1.7</v>
      </c>
      <c r="I35" s="46">
        <f>SUM(G7:G31)</f>
        <v>1.7</v>
      </c>
      <c r="J35" s="613"/>
      <c r="K35" s="39" t="s">
        <v>58</v>
      </c>
      <c r="L35" s="47"/>
      <c r="M35" s="45"/>
      <c r="N35" s="45"/>
      <c r="O35" s="45"/>
      <c r="P35" s="46">
        <f>Q35</f>
        <v>1.78</v>
      </c>
      <c r="Q35" s="46">
        <f>SUM(O7:O31)</f>
        <v>1.78</v>
      </c>
      <c r="R35" s="603"/>
      <c r="S35" s="39" t="s">
        <v>58</v>
      </c>
      <c r="T35" s="47"/>
      <c r="U35" s="45"/>
      <c r="V35" s="45"/>
      <c r="W35" s="45"/>
      <c r="X35" s="46">
        <f>Y35</f>
        <v>1</v>
      </c>
      <c r="Y35" s="46">
        <f>SUM(W7:W31)</f>
        <v>1</v>
      </c>
      <c r="Z35" s="603"/>
      <c r="AA35" s="39" t="s">
        <v>58</v>
      </c>
      <c r="AB35" s="47"/>
      <c r="AC35" s="45"/>
      <c r="AD35" s="45"/>
      <c r="AE35" s="45"/>
      <c r="AF35" s="46">
        <f>AG35</f>
        <v>1.75</v>
      </c>
      <c r="AG35" s="46">
        <f>SUM(AE7:AE31)</f>
        <v>1.75</v>
      </c>
      <c r="AH35" s="603"/>
      <c r="AI35" s="39" t="s">
        <v>58</v>
      </c>
      <c r="AJ35" s="47"/>
      <c r="AK35" s="45"/>
      <c r="AL35" s="45"/>
      <c r="AM35" s="45"/>
      <c r="AN35" s="46">
        <f>AO35</f>
        <v>1.1400000000000001</v>
      </c>
      <c r="AO35" s="46">
        <f>SUM(AM7:AM31)</f>
        <v>1.1400000000000001</v>
      </c>
    </row>
    <row r="36" spans="1:41" s="10" customFormat="1" ht="14.1" customHeight="1">
      <c r="A36" s="606"/>
      <c r="B36" s="608"/>
      <c r="C36" s="39" t="s">
        <v>64</v>
      </c>
      <c r="D36" s="98"/>
      <c r="E36" s="97"/>
      <c r="F36" s="97"/>
      <c r="G36" s="97"/>
      <c r="H36" s="46">
        <v>0</v>
      </c>
      <c r="I36" s="46">
        <f>D31</f>
        <v>0</v>
      </c>
      <c r="J36" s="613"/>
      <c r="K36" s="39" t="s">
        <v>59</v>
      </c>
      <c r="L36" s="47"/>
      <c r="M36" s="46"/>
      <c r="N36" s="46"/>
      <c r="O36" s="46"/>
      <c r="P36" s="46">
        <v>0</v>
      </c>
      <c r="Q36" s="46">
        <f>L31</f>
        <v>0</v>
      </c>
      <c r="R36" s="603"/>
      <c r="S36" s="39" t="s">
        <v>59</v>
      </c>
      <c r="T36" s="47"/>
      <c r="U36" s="46"/>
      <c r="V36" s="46"/>
      <c r="W36" s="46"/>
      <c r="X36" s="46">
        <v>1</v>
      </c>
      <c r="Y36" s="46">
        <v>1</v>
      </c>
      <c r="Z36" s="603"/>
      <c r="AA36" s="39" t="s">
        <v>59</v>
      </c>
      <c r="AB36" s="47"/>
      <c r="AC36" s="46"/>
      <c r="AD36" s="46"/>
      <c r="AE36" s="46"/>
      <c r="AF36" s="46">
        <v>0</v>
      </c>
      <c r="AG36" s="46">
        <f>AB31</f>
        <v>0</v>
      </c>
      <c r="AH36" s="603"/>
      <c r="AI36" s="39" t="s">
        <v>59</v>
      </c>
      <c r="AJ36" s="47"/>
      <c r="AK36" s="46"/>
      <c r="AL36" s="46"/>
      <c r="AM36" s="46"/>
      <c r="AN36" s="46">
        <v>0</v>
      </c>
      <c r="AO36" s="46">
        <v>0</v>
      </c>
    </row>
    <row r="37" spans="1:41" s="10" customFormat="1" ht="14.1" customHeight="1">
      <c r="A37" s="607"/>
      <c r="B37" s="609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14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04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04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04"/>
      <c r="AI37" s="37" t="s">
        <v>186</v>
      </c>
      <c r="AJ37" s="47"/>
      <c r="AK37" s="47"/>
      <c r="AL37" s="47"/>
      <c r="AM37" s="47"/>
      <c r="AN37" s="46">
        <v>1</v>
      </c>
      <c r="AO37" s="46">
        <v>1</v>
      </c>
    </row>
    <row r="38" spans="1:41" s="10" customFormat="1" ht="14.1" customHeight="1">
      <c r="A38" s="607"/>
      <c r="B38" s="609"/>
      <c r="C38" s="266" t="s">
        <v>131</v>
      </c>
      <c r="D38" s="253"/>
      <c r="E38" s="253"/>
      <c r="F38" s="253"/>
      <c r="G38" s="253"/>
      <c r="H38" s="46">
        <v>2.5</v>
      </c>
      <c r="I38" s="46">
        <v>2.5</v>
      </c>
      <c r="J38" s="614"/>
      <c r="K38" s="266" t="s">
        <v>131</v>
      </c>
      <c r="L38" s="254"/>
      <c r="M38" s="254"/>
      <c r="N38" s="254"/>
      <c r="O38" s="254"/>
      <c r="P38" s="46">
        <v>2.5</v>
      </c>
      <c r="Q38" s="267">
        <v>2.5</v>
      </c>
      <c r="R38" s="604"/>
      <c r="S38" s="266" t="s">
        <v>131</v>
      </c>
      <c r="T38" s="254"/>
      <c r="U38" s="254"/>
      <c r="V38" s="254"/>
      <c r="W38" s="254"/>
      <c r="X38" s="46">
        <v>2.5</v>
      </c>
      <c r="Y38" s="267">
        <v>2.5</v>
      </c>
      <c r="Z38" s="604"/>
      <c r="AA38" s="266" t="s">
        <v>131</v>
      </c>
      <c r="AB38" s="254"/>
      <c r="AC38" s="254"/>
      <c r="AD38" s="254"/>
      <c r="AE38" s="254"/>
      <c r="AF38" s="46">
        <v>2.5</v>
      </c>
      <c r="AG38" s="267">
        <v>2.5</v>
      </c>
      <c r="AH38" s="604"/>
      <c r="AI38" s="266" t="s">
        <v>131</v>
      </c>
      <c r="AJ38" s="254"/>
      <c r="AK38" s="254"/>
      <c r="AL38" s="254"/>
      <c r="AM38" s="254"/>
      <c r="AN38" s="46">
        <v>2.5</v>
      </c>
      <c r="AO38" s="267">
        <v>2.5</v>
      </c>
    </row>
    <row r="39" spans="1:41" s="10" customFormat="1" ht="14.25" customHeight="1">
      <c r="A39" s="607"/>
      <c r="B39" s="609"/>
      <c r="C39" s="252" t="s">
        <v>65</v>
      </c>
      <c r="D39" s="253"/>
      <c r="E39" s="253"/>
      <c r="F39" s="253"/>
      <c r="G39" s="253"/>
      <c r="H39" s="48">
        <f>(H33*70)+(H34*75)+(H35*25)+(H36*60)+(H37*150)+(H38*45)</f>
        <v>620</v>
      </c>
      <c r="I39" s="255">
        <f>(I33*70)+(I34*75)+(I35*25)+(I36*60)+(I37*150)+(I38*45)</f>
        <v>714.80519480519479</v>
      </c>
      <c r="J39" s="614"/>
      <c r="K39" s="252" t="s">
        <v>38</v>
      </c>
      <c r="L39" s="254"/>
      <c r="M39" s="254"/>
      <c r="N39" s="254"/>
      <c r="O39" s="254"/>
      <c r="P39" s="48">
        <f>(P33*70)+(P34*75)+(P35*25)+(P36*60)+(P37*150)+(P38*45)</f>
        <v>622</v>
      </c>
      <c r="Q39" s="255">
        <f>(Q33*70)+(Q34*75)+(Q35*25)+(Q36*60)+(Q37*150)+(Q38*45)</f>
        <v>705.30483405483415</v>
      </c>
      <c r="R39" s="604"/>
      <c r="S39" s="252" t="s">
        <v>38</v>
      </c>
      <c r="T39" s="254"/>
      <c r="U39" s="254"/>
      <c r="V39" s="254"/>
      <c r="W39" s="254"/>
      <c r="X39" s="48">
        <f>(X33*70)+(X34*75)+(X35*25)+(X36*60)+(X37*150)+(X38*45)</f>
        <v>662.5</v>
      </c>
      <c r="Y39" s="255">
        <f>(Y33*70)+(Y34*75)+(Y35*25)+(Y36*60)+(Y37*150)+(Y38*45)</f>
        <v>772.63368983957218</v>
      </c>
      <c r="Z39" s="604"/>
      <c r="AA39" s="252" t="s">
        <v>38</v>
      </c>
      <c r="AB39" s="254"/>
      <c r="AC39" s="254"/>
      <c r="AD39" s="254"/>
      <c r="AE39" s="254"/>
      <c r="AF39" s="48">
        <f>(AF33*70)+(AF34*75)+(AF35*25)+(AF36*60)+(AF37*150)+(AF38*45)</f>
        <v>621.25</v>
      </c>
      <c r="AG39" s="255">
        <f>(AG33*70)+(AG34*75)+(AG35*25)+(AG36*60)+(AG37*150)+(AG38*45)</f>
        <v>703.15476190476193</v>
      </c>
      <c r="AH39" s="604"/>
      <c r="AI39" s="252" t="s">
        <v>38</v>
      </c>
      <c r="AJ39" s="254"/>
      <c r="AK39" s="254"/>
      <c r="AL39" s="254"/>
      <c r="AM39" s="254"/>
      <c r="AN39" s="48">
        <f>(AN33*70)+(AN34*75)+(AN35*25)+(AN36*60)+(AN37*150)+(AN38*45)</f>
        <v>756</v>
      </c>
      <c r="AO39" s="255">
        <f>(AO33*70)+(AO34*75)+(AO35*25)+(AO36*60)+(AO37*150)+(AO38*45)</f>
        <v>845.39691027926324</v>
      </c>
    </row>
    <row r="40" spans="1:41" s="10" customFormat="1" ht="8.25" customHeight="1">
      <c r="A40" s="257"/>
      <c r="B40" s="258"/>
      <c r="C40" s="259"/>
      <c r="D40" s="260"/>
      <c r="E40" s="260"/>
      <c r="F40" s="260"/>
      <c r="G40" s="260"/>
      <c r="H40" s="261"/>
      <c r="I40" s="261"/>
      <c r="J40" s="262"/>
      <c r="K40" s="259"/>
      <c r="L40" s="263"/>
      <c r="M40" s="263"/>
      <c r="N40" s="263"/>
      <c r="O40" s="263"/>
      <c r="P40" s="264"/>
      <c r="Q40" s="264"/>
      <c r="R40" s="262"/>
      <c r="S40" s="259"/>
      <c r="T40" s="263"/>
      <c r="U40" s="263"/>
      <c r="V40" s="263"/>
      <c r="W40" s="263"/>
      <c r="X40" s="264"/>
      <c r="Y40" s="264"/>
      <c r="Z40" s="262"/>
      <c r="AA40" s="259"/>
      <c r="AB40" s="263"/>
      <c r="AC40" s="263"/>
      <c r="AD40" s="263"/>
      <c r="AE40" s="263"/>
      <c r="AF40" s="264"/>
      <c r="AG40" s="264"/>
      <c r="AH40" s="262"/>
      <c r="AI40" s="259"/>
      <c r="AJ40" s="263"/>
      <c r="AK40" s="263"/>
      <c r="AL40" s="263"/>
      <c r="AM40" s="263"/>
      <c r="AN40" s="264"/>
      <c r="AO40" s="264"/>
    </row>
    <row r="41" spans="1:41" ht="19.5" customHeight="1">
      <c r="C41" s="43" t="s">
        <v>53</v>
      </c>
      <c r="K41" s="43" t="s">
        <v>60</v>
      </c>
      <c r="S41" s="10" t="s">
        <v>54</v>
      </c>
    </row>
    <row r="42" spans="1:41" ht="18.75" customHeight="1">
      <c r="C42" s="598" t="s">
        <v>120</v>
      </c>
      <c r="D42" s="598"/>
      <c r="E42" s="598"/>
      <c r="F42" s="598"/>
      <c r="G42" s="598"/>
      <c r="H42" s="598"/>
      <c r="I42" s="598"/>
      <c r="J42" s="598"/>
      <c r="K42" s="598"/>
      <c r="L42" s="598"/>
      <c r="M42" s="598"/>
      <c r="N42" s="598"/>
      <c r="O42" s="598"/>
    </row>
    <row r="43" spans="1:41" ht="14.1" customHeight="1">
      <c r="R43" s="326"/>
      <c r="S43" s="330"/>
      <c r="T43" s="326"/>
      <c r="U43" s="326"/>
      <c r="V43" s="326"/>
      <c r="W43" s="326"/>
      <c r="X43" s="327"/>
      <c r="AH43"/>
      <c r="AI43"/>
      <c r="AN43"/>
    </row>
    <row r="44" spans="1:41" ht="14.1" customHeight="1">
      <c r="R44" s="326"/>
      <c r="S44" s="325"/>
      <c r="T44" s="326"/>
      <c r="U44" s="326"/>
      <c r="V44" s="331"/>
      <c r="W44" s="326"/>
      <c r="X44" s="327"/>
    </row>
    <row r="45" spans="1:41" ht="14.1" customHeight="1">
      <c r="R45" s="326"/>
      <c r="S45" s="330"/>
      <c r="T45" s="326"/>
      <c r="U45" s="326"/>
      <c r="V45" s="326"/>
      <c r="W45" s="326"/>
      <c r="X45" s="327"/>
      <c r="AH45"/>
      <c r="AI45"/>
      <c r="AN45"/>
    </row>
    <row r="46" spans="1:41" ht="14.1" customHeight="1">
      <c r="R46" s="326"/>
      <c r="S46" s="325"/>
      <c r="T46" s="326"/>
      <c r="U46" s="332"/>
      <c r="V46" s="326"/>
      <c r="W46" s="326"/>
      <c r="X46" s="327"/>
      <c r="AH46"/>
      <c r="AI46"/>
      <c r="AN46"/>
    </row>
    <row r="47" spans="1:41" ht="14.1" customHeight="1">
      <c r="R47" s="326"/>
      <c r="S47" s="325"/>
      <c r="T47" s="326"/>
      <c r="U47" s="333"/>
      <c r="V47" s="333"/>
      <c r="W47" s="326"/>
      <c r="X47" s="327"/>
      <c r="AH47"/>
      <c r="AI47"/>
      <c r="AN47"/>
    </row>
    <row r="48" spans="1:41" ht="14.1" customHeight="1">
      <c r="T48" s="232" t="s">
        <v>302</v>
      </c>
      <c r="U48" s="269" t="s">
        <v>303</v>
      </c>
      <c r="V48" s="70">
        <v>30</v>
      </c>
      <c r="W48" s="270"/>
      <c r="X48" s="89"/>
      <c r="Y48" s="89">
        <f>V48/100</f>
        <v>0.3</v>
      </c>
      <c r="Z48" s="133">
        <f>(V48*$D$2)/1000</f>
        <v>17.100000000000001</v>
      </c>
    </row>
    <row r="49" spans="20:26" ht="14.1" customHeight="1">
      <c r="T49" s="234" t="s">
        <v>143</v>
      </c>
      <c r="U49" s="17" t="s">
        <v>137</v>
      </c>
      <c r="V49" s="70">
        <v>10</v>
      </c>
      <c r="W49" s="143"/>
      <c r="X49" s="215">
        <f>V49*0.5/35</f>
        <v>0.14285714285714285</v>
      </c>
      <c r="Y49" s="89"/>
      <c r="Z49" s="133">
        <f>(V49*$D$2)/1000</f>
        <v>5.7</v>
      </c>
    </row>
    <row r="50" spans="20:26" ht="14.1" customHeight="1">
      <c r="T50" s="234" t="s">
        <v>138</v>
      </c>
      <c r="U50" s="269"/>
      <c r="V50" s="70"/>
      <c r="W50" s="270"/>
      <c r="X50" s="89"/>
      <c r="Y50" s="89"/>
      <c r="Z50" s="133"/>
    </row>
    <row r="51" spans="20:26" ht="14.1" customHeight="1">
      <c r="T51" s="271" t="s">
        <v>144</v>
      </c>
      <c r="U51" s="17"/>
      <c r="V51" s="89"/>
      <c r="W51" s="53"/>
      <c r="X51" s="143"/>
      <c r="Y51" s="143"/>
      <c r="Z51" s="133"/>
    </row>
    <row r="52" spans="20:26" ht="14.1" customHeight="1">
      <c r="T52" s="271" t="s">
        <v>136</v>
      </c>
      <c r="U52" s="17"/>
      <c r="V52" s="89"/>
      <c r="W52" s="292"/>
      <c r="X52" s="292"/>
      <c r="Y52" s="70"/>
      <c r="Z52" s="78"/>
    </row>
  </sheetData>
  <mergeCells count="26">
    <mergeCell ref="A25:A30"/>
    <mergeCell ref="A21:A24"/>
    <mergeCell ref="D1:J1"/>
    <mergeCell ref="K2:AO2"/>
    <mergeCell ref="K3:L3"/>
    <mergeCell ref="S3:T3"/>
    <mergeCell ref="A3:A4"/>
    <mergeCell ref="C3:D3"/>
    <mergeCell ref="AA3:AB3"/>
    <mergeCell ref="AI3:AJ3"/>
    <mergeCell ref="AI22:AI24"/>
    <mergeCell ref="A5:A7"/>
    <mergeCell ref="A8:A14"/>
    <mergeCell ref="A15:A20"/>
    <mergeCell ref="D2:E2"/>
    <mergeCell ref="K22:K24"/>
    <mergeCell ref="AH33:AH39"/>
    <mergeCell ref="S22:S24"/>
    <mergeCell ref="AA22:AA24"/>
    <mergeCell ref="C22:C24"/>
    <mergeCell ref="Z33:Z39"/>
    <mergeCell ref="C42:O42"/>
    <mergeCell ref="A33:A39"/>
    <mergeCell ref="B33:B39"/>
    <mergeCell ref="J33:J39"/>
    <mergeCell ref="R33:R39"/>
  </mergeCells>
  <phoneticPr fontId="21" type="noConversion"/>
  <pageMargins left="3.937007874015748E-2" right="0" top="0" bottom="0" header="0.31496062992125984" footer="0.31496062992125984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50"/>
  <sheetViews>
    <sheetView zoomScaleNormal="100" workbookViewId="0">
      <selection activeCell="B20" sqref="B20:D23"/>
    </sheetView>
  </sheetViews>
  <sheetFormatPr defaultRowHeight="14.1" customHeight="1"/>
  <cols>
    <col min="1" max="1" width="2.875" customWidth="1"/>
    <col min="2" max="2" width="3.625" style="10" customWidth="1"/>
    <col min="3" max="3" width="10.625" style="10" customWidth="1"/>
    <col min="4" max="4" width="4.625" customWidth="1"/>
    <col min="5" max="5" width="5.5" hidden="1" customWidth="1"/>
    <col min="6" max="6" width="5.75" hidden="1" customWidth="1"/>
    <col min="7" max="7" width="5.5" hidden="1" customWidth="1"/>
    <col min="8" max="8" width="3.625" style="32" customWidth="1"/>
    <col min="9" max="9" width="4.625" customWidth="1"/>
    <col min="10" max="10" width="3.625" style="10" customWidth="1"/>
    <col min="11" max="11" width="10.625" style="10" customWidth="1"/>
    <col min="12" max="12" width="4.625" style="10" customWidth="1"/>
    <col min="13" max="13" width="6.625" hidden="1" customWidth="1"/>
    <col min="14" max="14" width="5.875" hidden="1" customWidth="1"/>
    <col min="15" max="15" width="5" hidden="1" customWidth="1"/>
    <col min="16" max="16" width="3.625" style="32" customWidth="1"/>
    <col min="17" max="17" width="4.625" customWidth="1"/>
    <col min="18" max="18" width="3.625" style="10" customWidth="1"/>
    <col min="19" max="19" width="10.625" style="10" customWidth="1"/>
    <col min="20" max="20" width="4.625" customWidth="1"/>
    <col min="21" max="22" width="10.875" hidden="1" customWidth="1"/>
    <col min="23" max="23" width="4.625" hidden="1" customWidth="1"/>
    <col min="24" max="24" width="3.625" style="32" customWidth="1"/>
    <col min="25" max="25" width="4.625" customWidth="1"/>
    <col min="26" max="26" width="3.625" style="10" customWidth="1"/>
    <col min="27" max="27" width="10.625" style="10" customWidth="1"/>
    <col min="28" max="28" width="4.625" style="5" customWidth="1"/>
    <col min="29" max="31" width="6.625" style="5" hidden="1" customWidth="1"/>
    <col min="32" max="32" width="3.625" style="32" customWidth="1"/>
    <col min="33" max="33" width="4.625" customWidth="1"/>
    <col min="34" max="34" width="3.625" style="10" customWidth="1"/>
    <col min="35" max="35" width="10.625" style="10" customWidth="1"/>
    <col min="36" max="36" width="4.625" customWidth="1"/>
    <col min="37" max="37" width="2.375" hidden="1" customWidth="1"/>
    <col min="38" max="38" width="10.875" hidden="1" customWidth="1"/>
    <col min="39" max="39" width="4.625" style="5" hidden="1" customWidth="1"/>
    <col min="40" max="40" width="3.625" style="32" customWidth="1"/>
    <col min="41" max="41" width="4.625" customWidth="1"/>
    <col min="42" max="42" width="3.625" style="10" customWidth="1"/>
    <col min="43" max="43" width="10.625" style="10" customWidth="1"/>
    <col min="44" max="44" width="4.625" customWidth="1"/>
    <col min="45" max="46" width="6.625" hidden="1" customWidth="1"/>
    <col min="47" max="47" width="6.625" style="5" hidden="1" customWidth="1"/>
    <col min="48" max="48" width="3.625" style="32" customWidth="1"/>
    <col min="49" max="49" width="4.625" customWidth="1"/>
  </cols>
  <sheetData>
    <row r="1" spans="1:49" ht="19.5" customHeight="1">
      <c r="A1" s="8"/>
      <c r="B1" s="40"/>
      <c r="C1" s="40"/>
      <c r="D1" s="617" t="s">
        <v>18</v>
      </c>
      <c r="E1" s="617"/>
      <c r="F1" s="617"/>
      <c r="G1" s="617"/>
      <c r="H1" s="617"/>
      <c r="I1" s="617"/>
      <c r="J1" s="617"/>
      <c r="K1" s="5" t="s">
        <v>581</v>
      </c>
      <c r="L1" t="s">
        <v>512</v>
      </c>
      <c r="Z1" s="40"/>
      <c r="AA1" s="40"/>
      <c r="AB1" s="8"/>
      <c r="AC1" s="8"/>
      <c r="AD1" s="8"/>
      <c r="AE1" s="8"/>
      <c r="AG1" s="8"/>
      <c r="AH1" s="40"/>
      <c r="AI1" s="40"/>
      <c r="AJ1" s="8"/>
      <c r="AK1" s="8"/>
      <c r="AL1" s="8"/>
      <c r="AM1" s="8"/>
      <c r="AO1" s="8"/>
      <c r="AP1" s="40"/>
      <c r="AQ1" s="40"/>
      <c r="AR1" s="8"/>
      <c r="AS1" s="8"/>
      <c r="AT1" s="8"/>
      <c r="AU1" s="8"/>
      <c r="AW1" s="8"/>
    </row>
    <row r="2" spans="1:49" ht="14.1" customHeight="1">
      <c r="A2" s="2" t="s">
        <v>16</v>
      </c>
      <c r="B2" s="41" t="s">
        <v>48</v>
      </c>
      <c r="C2" s="41" t="s">
        <v>49</v>
      </c>
      <c r="D2" s="600">
        <v>570</v>
      </c>
      <c r="E2" s="600"/>
      <c r="F2" s="31"/>
      <c r="G2" s="31"/>
      <c r="H2" s="31"/>
      <c r="I2" s="31"/>
      <c r="J2" s="44"/>
      <c r="K2" s="618" t="s">
        <v>576</v>
      </c>
      <c r="L2" s="619"/>
      <c r="M2" s="619"/>
      <c r="N2" s="619"/>
      <c r="O2" s="619"/>
      <c r="P2" s="619"/>
      <c r="Q2" s="619"/>
      <c r="R2" s="619"/>
      <c r="S2" s="619"/>
      <c r="T2" s="619"/>
      <c r="U2" s="619"/>
      <c r="V2" s="619"/>
      <c r="W2" s="619"/>
      <c r="X2" s="619"/>
      <c r="Y2" s="619"/>
      <c r="Z2" s="619"/>
      <c r="AA2" s="619"/>
      <c r="AB2" s="619"/>
      <c r="AC2" s="619"/>
      <c r="AD2" s="619"/>
      <c r="AE2" s="619"/>
      <c r="AF2" s="619"/>
      <c r="AG2" s="619"/>
      <c r="AH2" s="619"/>
      <c r="AI2" s="619"/>
      <c r="AJ2" s="619"/>
      <c r="AK2" s="619"/>
      <c r="AL2" s="619"/>
      <c r="AM2" s="619"/>
      <c r="AN2" s="619"/>
      <c r="AO2" s="619"/>
      <c r="AP2"/>
      <c r="AQ2"/>
      <c r="AU2"/>
      <c r="AV2"/>
    </row>
    <row r="3" spans="1:49" s="10" customFormat="1" ht="14.1" customHeight="1">
      <c r="A3" s="615" t="s">
        <v>21</v>
      </c>
      <c r="B3" s="11"/>
      <c r="C3" s="616">
        <v>45551</v>
      </c>
      <c r="D3" s="616"/>
      <c r="E3" s="16"/>
      <c r="F3" s="16"/>
      <c r="G3" s="16"/>
      <c r="H3" s="28"/>
      <c r="I3" s="11" t="s">
        <v>22</v>
      </c>
      <c r="J3" s="11"/>
      <c r="K3" s="616">
        <f>C3+1</f>
        <v>45552</v>
      </c>
      <c r="L3" s="616"/>
      <c r="M3" s="16"/>
      <c r="N3" s="16"/>
      <c r="O3" s="16"/>
      <c r="P3" s="28"/>
      <c r="Q3" s="11" t="s">
        <v>23</v>
      </c>
      <c r="R3" s="120"/>
      <c r="S3" s="616">
        <f>C3+2</f>
        <v>45553</v>
      </c>
      <c r="T3" s="616"/>
      <c r="U3" s="16"/>
      <c r="V3" s="16"/>
      <c r="W3" s="16"/>
      <c r="X3" s="28"/>
      <c r="Y3" s="11" t="s">
        <v>24</v>
      </c>
      <c r="Z3" s="120"/>
      <c r="AA3" s="616">
        <f>C3+3</f>
        <v>45554</v>
      </c>
      <c r="AB3" s="616"/>
      <c r="AC3" s="16"/>
      <c r="AD3" s="16"/>
      <c r="AE3" s="16"/>
      <c r="AF3" s="28"/>
      <c r="AG3" s="11" t="s">
        <v>25</v>
      </c>
      <c r="AH3" s="120"/>
      <c r="AI3" s="626">
        <f>C3+4</f>
        <v>45555</v>
      </c>
      <c r="AJ3" s="627"/>
      <c r="AK3" s="16"/>
      <c r="AL3" s="16"/>
      <c r="AM3" s="16"/>
      <c r="AN3" s="28"/>
      <c r="AO3" s="446" t="s">
        <v>26</v>
      </c>
      <c r="AP3" s="485"/>
      <c r="AQ3" s="628"/>
      <c r="AR3" s="628"/>
      <c r="AS3" s="493"/>
      <c r="AT3" s="493"/>
      <c r="AU3" s="493"/>
      <c r="AV3" s="327"/>
      <c r="AW3" s="328"/>
    </row>
    <row r="4" spans="1:49" s="10" customFormat="1" ht="14.1" customHeight="1">
      <c r="A4" s="615"/>
      <c r="B4" s="11" t="s">
        <v>50</v>
      </c>
      <c r="C4" s="11" t="s">
        <v>51</v>
      </c>
      <c r="D4" s="11" t="s">
        <v>27</v>
      </c>
      <c r="E4" s="11" t="s">
        <v>32</v>
      </c>
      <c r="F4" s="11" t="s">
        <v>34</v>
      </c>
      <c r="G4" s="11" t="s">
        <v>37</v>
      </c>
      <c r="H4" s="28" t="s">
        <v>31</v>
      </c>
      <c r="I4" s="20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34</v>
      </c>
      <c r="O4" s="11" t="s">
        <v>37</v>
      </c>
      <c r="P4" s="28" t="s">
        <v>31</v>
      </c>
      <c r="Q4" s="20" t="s">
        <v>55</v>
      </c>
      <c r="R4" s="120" t="s">
        <v>11</v>
      </c>
      <c r="S4" s="11" t="s">
        <v>12</v>
      </c>
      <c r="T4" s="11" t="s">
        <v>27</v>
      </c>
      <c r="U4" s="11" t="s">
        <v>32</v>
      </c>
      <c r="V4" s="11" t="s">
        <v>34</v>
      </c>
      <c r="W4" s="11" t="s">
        <v>37</v>
      </c>
      <c r="X4" s="28" t="s">
        <v>31</v>
      </c>
      <c r="Y4" s="20" t="s">
        <v>55</v>
      </c>
      <c r="Z4" s="120" t="s">
        <v>11</v>
      </c>
      <c r="AA4" s="11" t="s">
        <v>12</v>
      </c>
      <c r="AB4" s="11" t="s">
        <v>27</v>
      </c>
      <c r="AC4" s="11" t="s">
        <v>32</v>
      </c>
      <c r="AD4" s="11" t="s">
        <v>34</v>
      </c>
      <c r="AE4" s="11" t="s">
        <v>37</v>
      </c>
      <c r="AF4" s="28" t="s">
        <v>31</v>
      </c>
      <c r="AG4" s="20" t="s">
        <v>55</v>
      </c>
      <c r="AH4" s="120" t="s">
        <v>11</v>
      </c>
      <c r="AI4" s="11" t="s">
        <v>12</v>
      </c>
      <c r="AJ4" s="11" t="s">
        <v>27</v>
      </c>
      <c r="AK4" s="11" t="s">
        <v>32</v>
      </c>
      <c r="AL4" s="11" t="s">
        <v>34</v>
      </c>
      <c r="AM4" s="11" t="s">
        <v>37</v>
      </c>
      <c r="AN4" s="28" t="s">
        <v>31</v>
      </c>
      <c r="AO4" s="447" t="s">
        <v>55</v>
      </c>
      <c r="AP4" s="485"/>
      <c r="AQ4" s="328"/>
      <c r="AR4" s="328"/>
      <c r="AS4" s="328"/>
      <c r="AT4" s="328"/>
      <c r="AU4" s="328"/>
      <c r="AV4" s="327"/>
      <c r="AW4" s="450"/>
    </row>
    <row r="5" spans="1:49" s="10" customFormat="1" ht="14.1" customHeight="1">
      <c r="A5" s="599" t="s">
        <v>28</v>
      </c>
      <c r="B5" s="73" t="s">
        <v>95</v>
      </c>
      <c r="C5" s="117" t="s">
        <v>96</v>
      </c>
      <c r="D5" s="118">
        <v>80</v>
      </c>
      <c r="E5" s="67">
        <f>D5/20</f>
        <v>4</v>
      </c>
      <c r="F5" s="11"/>
      <c r="G5" s="11"/>
      <c r="H5" s="107">
        <f>(D5*$D$2)/1000</f>
        <v>45.6</v>
      </c>
      <c r="I5" s="65"/>
      <c r="J5" s="624" t="s">
        <v>536</v>
      </c>
      <c r="K5" s="625"/>
      <c r="L5" s="625"/>
      <c r="M5" s="625"/>
      <c r="N5" s="625"/>
      <c r="O5" s="625"/>
      <c r="P5" s="625"/>
      <c r="Q5" s="625"/>
      <c r="R5" s="141" t="s">
        <v>115</v>
      </c>
      <c r="S5" s="71" t="s">
        <v>118</v>
      </c>
      <c r="T5" s="74">
        <v>120</v>
      </c>
      <c r="U5" s="67">
        <f>T5/25</f>
        <v>4.8</v>
      </c>
      <c r="V5" s="11"/>
      <c r="W5" s="11"/>
      <c r="X5" s="107">
        <f>(T5*$D$2)/1000</f>
        <v>68.400000000000006</v>
      </c>
      <c r="Y5" s="144"/>
      <c r="Z5" s="73" t="s">
        <v>447</v>
      </c>
      <c r="AA5" s="117" t="s">
        <v>96</v>
      </c>
      <c r="AB5" s="118">
        <v>65</v>
      </c>
      <c r="AC5" s="67">
        <f>AB5/20</f>
        <v>3.25</v>
      </c>
      <c r="AD5" s="11"/>
      <c r="AE5" s="11"/>
      <c r="AF5" s="107">
        <f>(AB5*$D$2)/1000</f>
        <v>37.049999999999997</v>
      </c>
      <c r="AG5" s="65"/>
      <c r="AH5" s="73" t="s">
        <v>95</v>
      </c>
      <c r="AI5" s="117" t="s">
        <v>96</v>
      </c>
      <c r="AJ5" s="118">
        <v>80</v>
      </c>
      <c r="AK5" s="67">
        <f>AJ5/20</f>
        <v>4</v>
      </c>
      <c r="AL5" s="11"/>
      <c r="AM5" s="11"/>
      <c r="AN5" s="107">
        <f>(AJ5*$D$2)/1000</f>
        <v>45.6</v>
      </c>
      <c r="AO5" s="128"/>
      <c r="AP5" s="486"/>
      <c r="AQ5" s="451"/>
      <c r="AR5" s="452"/>
      <c r="AS5" s="324"/>
      <c r="AT5" s="328"/>
      <c r="AU5" s="328"/>
      <c r="AV5" s="453"/>
      <c r="AW5" s="454"/>
    </row>
    <row r="6" spans="1:49" s="10" customFormat="1" ht="14.1" customHeight="1">
      <c r="A6" s="599"/>
      <c r="B6" s="66" t="s">
        <v>78</v>
      </c>
      <c r="C6" s="75" t="s">
        <v>98</v>
      </c>
      <c r="D6" s="76">
        <v>20</v>
      </c>
      <c r="E6" s="67">
        <f>D6/20</f>
        <v>1</v>
      </c>
      <c r="F6" s="67"/>
      <c r="G6" s="11"/>
      <c r="H6" s="107">
        <f>(D6*$D$2)/1000</f>
        <v>11.4</v>
      </c>
      <c r="I6" s="65"/>
      <c r="J6" s="625"/>
      <c r="K6" s="625"/>
      <c r="L6" s="625"/>
      <c r="M6" s="625"/>
      <c r="N6" s="625"/>
      <c r="O6" s="625"/>
      <c r="P6" s="625"/>
      <c r="Q6" s="625"/>
      <c r="R6" s="12" t="s">
        <v>116</v>
      </c>
      <c r="S6" s="231"/>
      <c r="T6" s="67"/>
      <c r="U6" s="67"/>
      <c r="V6" s="67"/>
      <c r="W6" s="70"/>
      <c r="X6" s="111"/>
      <c r="Y6" s="144"/>
      <c r="Z6" s="66" t="s">
        <v>97</v>
      </c>
      <c r="AA6" s="75" t="s">
        <v>448</v>
      </c>
      <c r="AB6" s="76">
        <v>8</v>
      </c>
      <c r="AC6" s="67">
        <f>AB6/20</f>
        <v>0.4</v>
      </c>
      <c r="AD6" s="67"/>
      <c r="AE6" s="70"/>
      <c r="AF6" s="107">
        <f>(AB6*$D$2)/1000</f>
        <v>4.5599999999999996</v>
      </c>
      <c r="AG6" s="111"/>
      <c r="AH6" s="66" t="s">
        <v>78</v>
      </c>
      <c r="AI6" s="75" t="s">
        <v>98</v>
      </c>
      <c r="AJ6" s="76">
        <v>20</v>
      </c>
      <c r="AK6" s="67">
        <f>AJ6/20</f>
        <v>1</v>
      </c>
      <c r="AL6" s="67"/>
      <c r="AM6" s="11"/>
      <c r="AN6" s="107">
        <f>(AJ6*$D$2)/1000</f>
        <v>11.4</v>
      </c>
      <c r="AO6" s="316"/>
      <c r="AP6" s="487"/>
      <c r="AQ6" s="455"/>
      <c r="AR6" s="456"/>
      <c r="AS6" s="324"/>
      <c r="AT6" s="324"/>
      <c r="AU6" s="326"/>
      <c r="AV6" s="453"/>
      <c r="AW6" s="457"/>
    </row>
    <row r="7" spans="1:49" s="10" customFormat="1" ht="14.1" customHeight="1">
      <c r="A7" s="599"/>
      <c r="B7" s="18" t="s">
        <v>99</v>
      </c>
      <c r="C7" s="6"/>
      <c r="D7" s="11"/>
      <c r="E7" s="11"/>
      <c r="F7" s="11"/>
      <c r="G7" s="11"/>
      <c r="H7" s="28"/>
      <c r="I7" s="65"/>
      <c r="J7" s="625"/>
      <c r="K7" s="625"/>
      <c r="L7" s="625"/>
      <c r="M7" s="625"/>
      <c r="N7" s="625"/>
      <c r="O7" s="625"/>
      <c r="P7" s="625"/>
      <c r="Q7" s="625"/>
      <c r="R7" s="12"/>
      <c r="S7" s="231"/>
      <c r="T7" s="67"/>
      <c r="U7" s="11"/>
      <c r="V7" s="11"/>
      <c r="W7" s="11"/>
      <c r="X7" s="65"/>
      <c r="Y7" s="144"/>
      <c r="Z7" s="18" t="s">
        <v>99</v>
      </c>
      <c r="AA7" s="6"/>
      <c r="AB7" s="26"/>
      <c r="AC7" s="11"/>
      <c r="AD7" s="11"/>
      <c r="AE7" s="11"/>
      <c r="AF7" s="65"/>
      <c r="AG7" s="111"/>
      <c r="AH7" s="18" t="s">
        <v>99</v>
      </c>
      <c r="AI7" s="6"/>
      <c r="AJ7" s="11"/>
      <c r="AK7" s="11"/>
      <c r="AL7" s="11"/>
      <c r="AM7" s="11"/>
      <c r="AN7" s="28"/>
      <c r="AO7" s="316"/>
      <c r="AP7" s="487"/>
      <c r="AQ7" s="458"/>
      <c r="AR7" s="459"/>
      <c r="AS7" s="328"/>
      <c r="AT7" s="328"/>
      <c r="AU7" s="328"/>
      <c r="AV7" s="454"/>
      <c r="AW7" s="457"/>
    </row>
    <row r="8" spans="1:49" s="10" customFormat="1" ht="14.1" customHeight="1">
      <c r="A8" s="599" t="s">
        <v>29</v>
      </c>
      <c r="B8" s="49" t="s">
        <v>265</v>
      </c>
      <c r="C8" s="86" t="s">
        <v>594</v>
      </c>
      <c r="D8" s="90">
        <v>25</v>
      </c>
      <c r="E8" s="132"/>
      <c r="F8" s="132"/>
      <c r="G8" s="89">
        <f>D8/100</f>
        <v>0.25</v>
      </c>
      <c r="H8" s="107">
        <f>(D8*1460)/1000</f>
        <v>36.5</v>
      </c>
      <c r="I8" s="91"/>
      <c r="J8" s="625"/>
      <c r="K8" s="625"/>
      <c r="L8" s="625"/>
      <c r="M8" s="625"/>
      <c r="N8" s="625"/>
      <c r="O8" s="625"/>
      <c r="P8" s="625"/>
      <c r="Q8" s="625"/>
      <c r="R8" s="69" t="s">
        <v>167</v>
      </c>
      <c r="S8" s="230" t="s">
        <v>164</v>
      </c>
      <c r="T8" s="67">
        <v>11</v>
      </c>
      <c r="U8" s="89"/>
      <c r="V8" s="90">
        <f>T8/40</f>
        <v>0.27500000000000002</v>
      </c>
      <c r="W8" s="89"/>
      <c r="X8" s="107">
        <f t="shared" ref="X8:X15" si="0">(T8*$D$2)/1000</f>
        <v>6.27</v>
      </c>
      <c r="Y8" s="91"/>
      <c r="Z8" s="344" t="s">
        <v>449</v>
      </c>
      <c r="AA8" s="345" t="s">
        <v>450</v>
      </c>
      <c r="AB8" s="90">
        <v>90</v>
      </c>
      <c r="AC8" s="187"/>
      <c r="AD8" s="93">
        <f>AB8*0.7/35</f>
        <v>1.7999999999999998</v>
      </c>
      <c r="AE8" s="188"/>
      <c r="AF8" s="107">
        <f>(AB8*$D$2)/1000</f>
        <v>51.3</v>
      </c>
      <c r="AG8" s="91"/>
      <c r="AH8" s="165" t="s">
        <v>233</v>
      </c>
      <c r="AI8" s="86" t="s">
        <v>326</v>
      </c>
      <c r="AJ8" s="90">
        <v>70</v>
      </c>
      <c r="AK8" s="132"/>
      <c r="AL8" s="132">
        <f>AJ8/35</f>
        <v>2</v>
      </c>
      <c r="AM8" s="132"/>
      <c r="AN8" s="107">
        <f>(AJ8*$D$2)/1000</f>
        <v>39.9</v>
      </c>
      <c r="AO8" s="317"/>
      <c r="AP8" s="200"/>
      <c r="AQ8" s="435"/>
      <c r="AR8" s="433"/>
      <c r="AS8" s="433"/>
      <c r="AT8" s="436"/>
      <c r="AU8" s="436"/>
      <c r="AV8" s="453"/>
      <c r="AW8" s="460"/>
    </row>
    <row r="9" spans="1:49" s="10" customFormat="1" ht="14.1" customHeight="1">
      <c r="A9" s="599"/>
      <c r="B9" s="94" t="s">
        <v>143</v>
      </c>
      <c r="C9" s="86" t="s">
        <v>148</v>
      </c>
      <c r="D9" s="90">
        <v>65</v>
      </c>
      <c r="E9" s="132"/>
      <c r="F9" s="132">
        <f>D9/35</f>
        <v>1.8571428571428572</v>
      </c>
      <c r="G9" s="89"/>
      <c r="H9" s="107">
        <f>(D9*1460)/1000</f>
        <v>94.9</v>
      </c>
      <c r="I9" s="88"/>
      <c r="J9" s="625"/>
      <c r="K9" s="625"/>
      <c r="L9" s="625"/>
      <c r="M9" s="625"/>
      <c r="N9" s="625"/>
      <c r="O9" s="625"/>
      <c r="P9" s="625"/>
      <c r="Q9" s="625"/>
      <c r="R9" s="69" t="s">
        <v>168</v>
      </c>
      <c r="S9" s="230" t="s">
        <v>171</v>
      </c>
      <c r="T9" s="67">
        <v>8</v>
      </c>
      <c r="U9" s="132"/>
      <c r="V9" s="140"/>
      <c r="W9" s="89"/>
      <c r="X9" s="107">
        <f t="shared" si="0"/>
        <v>4.5599999999999996</v>
      </c>
      <c r="Y9" s="88"/>
      <c r="Z9" s="344" t="s">
        <v>451</v>
      </c>
      <c r="AA9" s="86" t="s">
        <v>452</v>
      </c>
      <c r="AB9" s="90">
        <v>1</v>
      </c>
      <c r="AC9" s="132"/>
      <c r="AD9" s="132"/>
      <c r="AE9" s="87"/>
      <c r="AF9" s="107">
        <f>(AB9*$D$2)/1000</f>
        <v>0.56999999999999995</v>
      </c>
      <c r="AG9" s="88"/>
      <c r="AH9" s="157" t="s">
        <v>228</v>
      </c>
      <c r="AI9" s="86" t="s">
        <v>327</v>
      </c>
      <c r="AJ9" s="90">
        <v>1</v>
      </c>
      <c r="AK9" s="53"/>
      <c r="AL9" s="132"/>
      <c r="AM9" s="89"/>
      <c r="AN9" s="107">
        <f>(AJ9*$D$2)/1000</f>
        <v>0.56999999999999995</v>
      </c>
      <c r="AO9" s="318"/>
      <c r="AP9" s="157"/>
      <c r="AQ9" s="461"/>
      <c r="AR9" s="433"/>
      <c r="AS9" s="433"/>
      <c r="AT9" s="433"/>
      <c r="AU9" s="462"/>
      <c r="AV9" s="453"/>
      <c r="AW9" s="463"/>
    </row>
    <row r="10" spans="1:49" s="10" customFormat="1" ht="14.1" customHeight="1">
      <c r="A10" s="599"/>
      <c r="B10" s="94" t="s">
        <v>138</v>
      </c>
      <c r="C10" s="86"/>
      <c r="D10" s="90"/>
      <c r="E10" s="132"/>
      <c r="F10" s="140"/>
      <c r="G10" s="89"/>
      <c r="H10" s="107"/>
      <c r="I10" s="88"/>
      <c r="J10" s="625"/>
      <c r="K10" s="625"/>
      <c r="L10" s="625"/>
      <c r="M10" s="625"/>
      <c r="N10" s="625"/>
      <c r="O10" s="625"/>
      <c r="P10" s="625"/>
      <c r="Q10" s="625"/>
      <c r="R10" s="69" t="s">
        <v>154</v>
      </c>
      <c r="S10" s="225" t="s">
        <v>152</v>
      </c>
      <c r="T10" s="67">
        <v>5</v>
      </c>
      <c r="U10" s="216"/>
      <c r="V10" s="90"/>
      <c r="W10" s="89">
        <f>T10/100</f>
        <v>0.05</v>
      </c>
      <c r="X10" s="107">
        <f t="shared" si="0"/>
        <v>2.85</v>
      </c>
      <c r="Y10" s="91"/>
      <c r="Z10" s="344" t="s">
        <v>453</v>
      </c>
      <c r="AA10" s="213" t="s">
        <v>454</v>
      </c>
      <c r="AB10" s="53">
        <v>2</v>
      </c>
      <c r="AC10" s="53"/>
      <c r="AD10" s="53"/>
      <c r="AE10" s="87"/>
      <c r="AF10" s="107">
        <f>(AB10*$D$2)/1000</f>
        <v>1.1399999999999999</v>
      </c>
      <c r="AG10" s="88"/>
      <c r="AH10" s="157" t="s">
        <v>144</v>
      </c>
      <c r="AI10" s="86" t="s">
        <v>328</v>
      </c>
      <c r="AJ10" s="90">
        <v>1</v>
      </c>
      <c r="AK10" s="53"/>
      <c r="AL10" s="132"/>
      <c r="AM10" s="89"/>
      <c r="AN10" s="107">
        <f t="shared" ref="AN10:AN12" si="1">(AJ10*$D$2)/1000</f>
        <v>0.56999999999999995</v>
      </c>
      <c r="AO10" s="318"/>
      <c r="AP10" s="157"/>
      <c r="AQ10" s="435"/>
      <c r="AR10" s="433"/>
      <c r="AS10" s="433"/>
      <c r="AT10" s="436"/>
      <c r="AU10" s="436"/>
      <c r="AV10" s="453"/>
      <c r="AW10" s="463"/>
    </row>
    <row r="11" spans="1:49" s="10" customFormat="1" ht="14.1" customHeight="1">
      <c r="A11" s="599"/>
      <c r="B11" s="271"/>
      <c r="C11" s="86"/>
      <c r="D11" s="90"/>
      <c r="E11" s="132"/>
      <c r="F11" s="140"/>
      <c r="G11" s="89"/>
      <c r="H11" s="107"/>
      <c r="I11" s="88"/>
      <c r="J11" s="625"/>
      <c r="K11" s="625"/>
      <c r="L11" s="625"/>
      <c r="M11" s="625"/>
      <c r="N11" s="625"/>
      <c r="O11" s="625"/>
      <c r="P11" s="625"/>
      <c r="Q11" s="625"/>
      <c r="R11" s="69" t="s">
        <v>169</v>
      </c>
      <c r="S11" s="225" t="s">
        <v>142</v>
      </c>
      <c r="T11" s="67">
        <v>15</v>
      </c>
      <c r="U11" s="132"/>
      <c r="V11" s="132"/>
      <c r="W11" s="89">
        <f>T11/100</f>
        <v>0.15</v>
      </c>
      <c r="X11" s="107">
        <f t="shared" si="0"/>
        <v>8.5500000000000007</v>
      </c>
      <c r="Y11" s="88"/>
      <c r="Z11" s="344" t="s">
        <v>455</v>
      </c>
      <c r="AA11" s="213"/>
      <c r="AB11" s="53"/>
      <c r="AC11" s="53"/>
      <c r="AD11" s="53"/>
      <c r="AE11" s="87"/>
      <c r="AF11" s="107"/>
      <c r="AG11" s="88"/>
      <c r="AH11" s="157" t="s">
        <v>300</v>
      </c>
      <c r="AI11" s="86" t="s">
        <v>142</v>
      </c>
      <c r="AJ11" s="90">
        <v>20</v>
      </c>
      <c r="AK11" s="132"/>
      <c r="AL11" s="53"/>
      <c r="AM11" s="89">
        <f>AJ11/100</f>
        <v>0.2</v>
      </c>
      <c r="AN11" s="107">
        <f t="shared" si="1"/>
        <v>11.4</v>
      </c>
      <c r="AO11" s="318"/>
      <c r="AP11" s="157"/>
      <c r="AQ11" s="464"/>
      <c r="AR11" s="433"/>
      <c r="AS11" s="433"/>
      <c r="AT11" s="436"/>
      <c r="AU11" s="436"/>
      <c r="AV11" s="453"/>
      <c r="AW11" s="437"/>
    </row>
    <row r="12" spans="1:49" s="10" customFormat="1" ht="14.1" customHeight="1">
      <c r="A12" s="599"/>
      <c r="B12" s="103"/>
      <c r="C12" s="86"/>
      <c r="D12" s="90"/>
      <c r="E12" s="89"/>
      <c r="F12" s="90"/>
      <c r="G12" s="132"/>
      <c r="H12" s="133"/>
      <c r="I12" s="202"/>
      <c r="J12" s="625"/>
      <c r="K12" s="625"/>
      <c r="L12" s="625"/>
      <c r="M12" s="625"/>
      <c r="N12" s="625"/>
      <c r="O12" s="625"/>
      <c r="P12" s="625"/>
      <c r="Q12" s="625"/>
      <c r="R12" s="103" t="s">
        <v>163</v>
      </c>
      <c r="S12" s="230" t="s">
        <v>165</v>
      </c>
      <c r="T12" s="67">
        <v>18</v>
      </c>
      <c r="U12" s="132">
        <f>T12/85</f>
        <v>0.21176470588235294</v>
      </c>
      <c r="V12" s="90"/>
      <c r="W12" s="89"/>
      <c r="X12" s="107">
        <f t="shared" si="0"/>
        <v>10.26</v>
      </c>
      <c r="Y12" s="88"/>
      <c r="Z12" s="194" t="s">
        <v>456</v>
      </c>
      <c r="AA12" s="86"/>
      <c r="AB12" s="90"/>
      <c r="AC12" s="93"/>
      <c r="AD12" s="93"/>
      <c r="AE12" s="192"/>
      <c r="AF12" s="133"/>
      <c r="AG12" s="88"/>
      <c r="AH12" s="103" t="s">
        <v>139</v>
      </c>
      <c r="AI12" s="86" t="s">
        <v>259</v>
      </c>
      <c r="AJ12" s="90">
        <v>2</v>
      </c>
      <c r="AK12" s="90"/>
      <c r="AL12" s="90"/>
      <c r="AM12" s="89">
        <f>AJ12/100</f>
        <v>0.02</v>
      </c>
      <c r="AN12" s="107">
        <f t="shared" si="1"/>
        <v>1.1399999999999999</v>
      </c>
      <c r="AO12" s="317"/>
      <c r="AP12" s="488"/>
      <c r="AQ12" s="435"/>
      <c r="AR12" s="465"/>
      <c r="AS12" s="433"/>
      <c r="AT12" s="433"/>
      <c r="AU12" s="436"/>
      <c r="AV12" s="437"/>
      <c r="AW12" s="463"/>
    </row>
    <row r="13" spans="1:49" s="10" customFormat="1" ht="14.1" customHeight="1">
      <c r="A13" s="599"/>
      <c r="B13" s="103" t="s">
        <v>310</v>
      </c>
      <c r="C13" s="86"/>
      <c r="D13" s="90"/>
      <c r="E13" s="90"/>
      <c r="F13" s="90"/>
      <c r="G13" s="87"/>
      <c r="H13" s="100"/>
      <c r="I13" s="88"/>
      <c r="J13" s="625"/>
      <c r="K13" s="625"/>
      <c r="L13" s="625"/>
      <c r="M13" s="625"/>
      <c r="N13" s="625"/>
      <c r="O13" s="625"/>
      <c r="P13" s="625"/>
      <c r="Q13" s="625"/>
      <c r="R13" s="94"/>
      <c r="S13" s="230" t="s">
        <v>170</v>
      </c>
      <c r="T13" s="67">
        <v>2</v>
      </c>
      <c r="U13" s="93"/>
      <c r="V13" s="93"/>
      <c r="W13" s="89">
        <f>T13/100</f>
        <v>0.02</v>
      </c>
      <c r="X13" s="107">
        <f t="shared" si="0"/>
        <v>1.1399999999999999</v>
      </c>
      <c r="Y13" s="318"/>
      <c r="Z13" s="82"/>
      <c r="AA13" s="62"/>
      <c r="AB13" s="90"/>
      <c r="AC13" s="132"/>
      <c r="AD13" s="132"/>
      <c r="AE13" s="87"/>
      <c r="AF13" s="85"/>
      <c r="AG13" s="88"/>
      <c r="AO13" s="318"/>
      <c r="AP13" s="489"/>
      <c r="AQ13" s="464"/>
      <c r="AR13" s="466"/>
      <c r="AS13" s="436"/>
      <c r="AT13" s="436"/>
      <c r="AU13" s="436"/>
      <c r="AV13" s="453"/>
      <c r="AW13" s="463"/>
    </row>
    <row r="14" spans="1:49" s="10" customFormat="1" ht="14.1" customHeight="1">
      <c r="A14" s="623" t="s">
        <v>19</v>
      </c>
      <c r="B14" s="346" t="s">
        <v>473</v>
      </c>
      <c r="C14" s="62" t="s">
        <v>474</v>
      </c>
      <c r="D14" s="14">
        <v>50</v>
      </c>
      <c r="E14" s="347"/>
      <c r="F14" s="348"/>
      <c r="G14" s="70">
        <f>D14/100</f>
        <v>0.5</v>
      </c>
      <c r="H14" s="28">
        <f>(D14*$D$2)/1000</f>
        <v>28.5</v>
      </c>
      <c r="I14" s="91"/>
      <c r="J14" s="625"/>
      <c r="K14" s="625"/>
      <c r="L14" s="625"/>
      <c r="M14" s="625"/>
      <c r="N14" s="625"/>
      <c r="O14" s="625"/>
      <c r="P14" s="625"/>
      <c r="Q14" s="625"/>
      <c r="R14" s="94"/>
      <c r="S14" s="230" t="s">
        <v>166</v>
      </c>
      <c r="T14" s="67">
        <v>2</v>
      </c>
      <c r="U14" s="146"/>
      <c r="V14" s="90"/>
      <c r="W14" s="89"/>
      <c r="X14" s="107">
        <f t="shared" si="0"/>
        <v>1.1399999999999999</v>
      </c>
      <c r="Y14" s="88"/>
      <c r="Z14" s="68" t="s">
        <v>546</v>
      </c>
      <c r="AA14" s="62" t="s">
        <v>548</v>
      </c>
      <c r="AB14" s="67">
        <v>50</v>
      </c>
      <c r="AC14" s="500">
        <f>AB14/85</f>
        <v>0.58823529411764708</v>
      </c>
      <c r="AD14" s="67"/>
      <c r="AE14" s="70"/>
      <c r="AF14" s="78">
        <f>(AB14*$D$2)/1000</f>
        <v>28.5</v>
      </c>
      <c r="AG14" s="65"/>
      <c r="AH14" s="268" t="s">
        <v>358</v>
      </c>
      <c r="AI14" s="17" t="s">
        <v>360</v>
      </c>
      <c r="AJ14" s="70">
        <v>20</v>
      </c>
      <c r="AK14" s="143"/>
      <c r="AL14" s="89">
        <f>AJ14/35</f>
        <v>0.5714285714285714</v>
      </c>
      <c r="AM14" s="89"/>
      <c r="AN14" s="107">
        <f t="shared" ref="AN14:AN17" si="2">(AJ14*$D$2)/1000</f>
        <v>11.4</v>
      </c>
      <c r="AO14" s="317"/>
      <c r="AP14" s="82"/>
      <c r="AQ14" s="435"/>
      <c r="AR14" s="467"/>
      <c r="AS14" s="468"/>
      <c r="AT14" s="436"/>
      <c r="AU14" s="433"/>
      <c r="AV14" s="453"/>
      <c r="AW14" s="460"/>
    </row>
    <row r="15" spans="1:49" s="10" customFormat="1" ht="14.1" customHeight="1">
      <c r="A15" s="623"/>
      <c r="B15" s="73" t="s">
        <v>475</v>
      </c>
      <c r="C15" s="62" t="s">
        <v>476</v>
      </c>
      <c r="D15" s="67">
        <v>8</v>
      </c>
      <c r="E15" s="347"/>
      <c r="F15" s="139">
        <f>D15/30</f>
        <v>0.26666666666666666</v>
      </c>
      <c r="G15" s="70"/>
      <c r="H15" s="78">
        <f>(D15*$D$2)/1000</f>
        <v>4.5599999999999996</v>
      </c>
      <c r="I15" s="91"/>
      <c r="J15" s="625"/>
      <c r="K15" s="625"/>
      <c r="L15" s="625"/>
      <c r="M15" s="625"/>
      <c r="N15" s="625"/>
      <c r="O15" s="625"/>
      <c r="P15" s="625"/>
      <c r="Q15" s="625"/>
      <c r="R15" s="211"/>
      <c r="S15" s="284" t="s">
        <v>352</v>
      </c>
      <c r="T15" s="90">
        <v>15</v>
      </c>
      <c r="U15" s="143"/>
      <c r="V15" s="89">
        <f>T15/35</f>
        <v>0.42857142857142855</v>
      </c>
      <c r="W15" s="89"/>
      <c r="X15" s="100">
        <f t="shared" si="0"/>
        <v>8.5500000000000007</v>
      </c>
      <c r="Y15" s="88"/>
      <c r="Z15" s="69" t="s">
        <v>143</v>
      </c>
      <c r="AA15" s="62" t="s">
        <v>530</v>
      </c>
      <c r="AB15" s="67">
        <v>40</v>
      </c>
      <c r="AC15" s="496"/>
      <c r="AD15" s="64">
        <f>AB15/140</f>
        <v>0.2857142857142857</v>
      </c>
      <c r="AE15" s="70"/>
      <c r="AF15" s="78">
        <f>(AB15*$D$2)/1000</f>
        <v>22.8</v>
      </c>
      <c r="AG15" s="65"/>
      <c r="AH15" s="271" t="s">
        <v>359</v>
      </c>
      <c r="AI15" s="17" t="s">
        <v>361</v>
      </c>
      <c r="AJ15" s="70">
        <v>25</v>
      </c>
      <c r="AK15" s="134"/>
      <c r="AL15" s="139"/>
      <c r="AM15" s="70">
        <f>AJ15/100</f>
        <v>0.25</v>
      </c>
      <c r="AN15" s="28">
        <f t="shared" si="2"/>
        <v>14.25</v>
      </c>
      <c r="AO15" s="317"/>
      <c r="AP15" s="82"/>
      <c r="AQ15" s="464"/>
      <c r="AR15" s="436"/>
      <c r="AS15" s="469"/>
      <c r="AT15" s="433"/>
      <c r="AU15" s="436"/>
      <c r="AV15" s="453"/>
      <c r="AW15" s="463"/>
    </row>
    <row r="16" spans="1:49" s="10" customFormat="1" ht="14.1" customHeight="1">
      <c r="A16" s="623"/>
      <c r="B16" s="73" t="s">
        <v>477</v>
      </c>
      <c r="C16" s="62" t="s">
        <v>478</v>
      </c>
      <c r="D16" s="67">
        <v>5</v>
      </c>
      <c r="E16" s="347"/>
      <c r="F16" s="139">
        <f>D16/30</f>
        <v>0.16666666666666666</v>
      </c>
      <c r="G16" s="70"/>
      <c r="H16" s="78">
        <f>(D16*$D$2)/1000</f>
        <v>2.85</v>
      </c>
      <c r="I16" s="88"/>
      <c r="J16" s="625"/>
      <c r="K16" s="625"/>
      <c r="L16" s="625"/>
      <c r="M16" s="625"/>
      <c r="N16" s="625"/>
      <c r="O16" s="625"/>
      <c r="P16" s="625"/>
      <c r="Q16" s="625"/>
      <c r="R16" s="51" t="s">
        <v>337</v>
      </c>
      <c r="S16" s="284" t="s">
        <v>203</v>
      </c>
      <c r="T16" s="178">
        <v>65</v>
      </c>
      <c r="U16" s="132"/>
      <c r="V16" s="132">
        <f>T16/35</f>
        <v>1.8571428571428572</v>
      </c>
      <c r="W16" s="89"/>
      <c r="X16" s="107">
        <f t="shared" ref="X16" si="3">(T16*$D$2)/1000</f>
        <v>37.049999999999997</v>
      </c>
      <c r="Y16" s="88"/>
      <c r="Z16" s="69" t="s">
        <v>153</v>
      </c>
      <c r="AA16" s="62" t="s">
        <v>224</v>
      </c>
      <c r="AB16" s="67">
        <v>15</v>
      </c>
      <c r="AC16" s="497"/>
      <c r="AD16" s="67"/>
      <c r="AE16" s="139">
        <f>AB16/100</f>
        <v>0.15</v>
      </c>
      <c r="AF16" s="78">
        <f>(AB16*$D$2)/1000</f>
        <v>8.5500000000000007</v>
      </c>
      <c r="AG16" s="65"/>
      <c r="AH16" s="271" t="s">
        <v>442</v>
      </c>
      <c r="AI16" s="17" t="s">
        <v>362</v>
      </c>
      <c r="AJ16" s="70">
        <v>15</v>
      </c>
      <c r="AK16" s="89"/>
      <c r="AL16" s="304"/>
      <c r="AM16" s="70">
        <f>AJ16/100</f>
        <v>0.15</v>
      </c>
      <c r="AN16" s="107">
        <f t="shared" si="2"/>
        <v>8.5500000000000007</v>
      </c>
      <c r="AO16" s="318"/>
      <c r="AP16" s="82"/>
      <c r="AQ16" s="464"/>
      <c r="AR16" s="436"/>
      <c r="AS16" s="433"/>
      <c r="AT16" s="433"/>
      <c r="AU16" s="433"/>
      <c r="AV16" s="453"/>
      <c r="AW16" s="463"/>
    </row>
    <row r="17" spans="1:49" s="10" customFormat="1" ht="14.1" customHeight="1">
      <c r="A17" s="623"/>
      <c r="B17" s="349" t="s">
        <v>479</v>
      </c>
      <c r="C17" s="62"/>
      <c r="D17" s="67"/>
      <c r="E17" s="347"/>
      <c r="F17" s="139"/>
      <c r="G17" s="70"/>
      <c r="H17" s="78"/>
      <c r="I17" s="220"/>
      <c r="J17" s="625"/>
      <c r="K17" s="625"/>
      <c r="L17" s="625"/>
      <c r="M17" s="625"/>
      <c r="N17" s="625"/>
      <c r="O17" s="625"/>
      <c r="P17" s="625"/>
      <c r="Q17" s="625"/>
      <c r="R17" s="94" t="s">
        <v>144</v>
      </c>
      <c r="S17" s="213"/>
      <c r="T17" s="178"/>
      <c r="U17" s="132"/>
      <c r="V17" s="132"/>
      <c r="W17" s="89"/>
      <c r="X17" s="133"/>
      <c r="Y17" s="88"/>
      <c r="Z17" s="69" t="s">
        <v>324</v>
      </c>
      <c r="AA17" s="62" t="s">
        <v>549</v>
      </c>
      <c r="AB17" s="67">
        <v>2</v>
      </c>
      <c r="AC17" s="64"/>
      <c r="AD17" s="64"/>
      <c r="AE17" s="139">
        <f>AB17/100</f>
        <v>0.02</v>
      </c>
      <c r="AF17" s="78">
        <f>(AB17*$D$2)/1000</f>
        <v>1.1399999999999999</v>
      </c>
      <c r="AG17" s="65"/>
      <c r="AH17" s="271" t="s">
        <v>443</v>
      </c>
      <c r="AI17" s="17" t="s">
        <v>363</v>
      </c>
      <c r="AJ17" s="70">
        <v>1</v>
      </c>
      <c r="AK17" s="89"/>
      <c r="AL17" s="140"/>
      <c r="AM17" s="89"/>
      <c r="AN17" s="107">
        <f t="shared" si="2"/>
        <v>0.56999999999999995</v>
      </c>
      <c r="AO17" s="318"/>
      <c r="AP17" s="82"/>
      <c r="AQ17" s="464"/>
      <c r="AR17" s="436"/>
      <c r="AS17" s="433"/>
      <c r="AT17" s="436"/>
      <c r="AU17" s="433"/>
      <c r="AV17" s="453"/>
      <c r="AW17" s="463"/>
    </row>
    <row r="18" spans="1:49" s="10" customFormat="1" ht="14.1" customHeight="1">
      <c r="A18" s="623"/>
      <c r="B18" s="271"/>
      <c r="C18" s="62"/>
      <c r="D18" s="67"/>
      <c r="E18" s="347"/>
      <c r="F18" s="139"/>
      <c r="G18" s="70"/>
      <c r="H18" s="78"/>
      <c r="I18" s="220"/>
      <c r="J18" s="625"/>
      <c r="K18" s="625"/>
      <c r="L18" s="625"/>
      <c r="M18" s="625"/>
      <c r="N18" s="625"/>
      <c r="O18" s="625"/>
      <c r="P18" s="625"/>
      <c r="Q18" s="625"/>
      <c r="R18" s="94" t="s">
        <v>150</v>
      </c>
      <c r="S18" s="143"/>
      <c r="T18" s="283"/>
      <c r="U18" s="132"/>
      <c r="V18" s="132"/>
      <c r="W18" s="89"/>
      <c r="X18" s="133"/>
      <c r="Y18" s="202"/>
      <c r="Z18" s="69" t="s">
        <v>532</v>
      </c>
      <c r="AA18" s="62" t="s">
        <v>547</v>
      </c>
      <c r="AB18" s="67">
        <v>10</v>
      </c>
      <c r="AC18" s="138">
        <f>AB18/50</f>
        <v>0.2</v>
      </c>
      <c r="AD18" s="79"/>
      <c r="AE18" s="57"/>
      <c r="AF18" s="78">
        <f>(AB18*$D$2)/1000</f>
        <v>5.7</v>
      </c>
      <c r="AG18" s="65"/>
      <c r="AH18" s="194" t="s">
        <v>241</v>
      </c>
      <c r="AI18" s="17"/>
      <c r="AJ18" s="70"/>
      <c r="AK18" s="146"/>
      <c r="AL18" s="143"/>
      <c r="AM18" s="89"/>
      <c r="AN18" s="107"/>
      <c r="AO18" s="318"/>
      <c r="AP18" s="490"/>
      <c r="AQ18" s="435"/>
      <c r="AR18" s="470"/>
      <c r="AS18" s="468"/>
      <c r="AT18" s="436"/>
      <c r="AU18" s="436"/>
      <c r="AV18" s="453"/>
      <c r="AW18" s="460"/>
    </row>
    <row r="19" spans="1:49" s="10" customFormat="1" ht="14.1" customHeight="1">
      <c r="A19" s="599"/>
      <c r="B19" s="249" t="s">
        <v>480</v>
      </c>
      <c r="C19" s="62"/>
      <c r="D19" s="67"/>
      <c r="E19" s="67"/>
      <c r="F19" s="67"/>
      <c r="G19" s="70"/>
      <c r="H19" s="28"/>
      <c r="I19" s="91"/>
      <c r="J19" s="625"/>
      <c r="K19" s="625"/>
      <c r="L19" s="625"/>
      <c r="M19" s="625"/>
      <c r="N19" s="625"/>
      <c r="O19" s="625"/>
      <c r="P19" s="625"/>
      <c r="Q19" s="625"/>
      <c r="R19" s="249" t="s">
        <v>230</v>
      </c>
      <c r="S19" s="86"/>
      <c r="T19" s="90"/>
      <c r="U19" s="50"/>
      <c r="V19" s="90"/>
      <c r="W19" s="89"/>
      <c r="X19" s="133"/>
      <c r="Y19" s="88"/>
      <c r="Z19" s="249" t="s">
        <v>72</v>
      </c>
      <c r="AA19" s="498"/>
      <c r="AB19" s="67"/>
      <c r="AC19" s="499"/>
      <c r="AD19" s="64"/>
      <c r="AE19" s="70"/>
      <c r="AF19" s="78"/>
      <c r="AG19" s="151"/>
      <c r="AH19" s="239"/>
      <c r="AI19" s="86"/>
      <c r="AJ19" s="210"/>
      <c r="AK19" s="90"/>
      <c r="AL19" s="90"/>
      <c r="AM19" s="89"/>
      <c r="AN19" s="85"/>
      <c r="AO19" s="318"/>
      <c r="AP19" s="491"/>
      <c r="AQ19" s="435"/>
      <c r="AR19" s="471"/>
      <c r="AS19" s="433"/>
      <c r="AT19" s="433"/>
      <c r="AU19" s="436"/>
      <c r="AV19" s="453"/>
      <c r="AW19" s="463"/>
    </row>
    <row r="20" spans="1:49" s="10" customFormat="1" ht="14.1" customHeight="1">
      <c r="A20" s="610" t="s">
        <v>4</v>
      </c>
      <c r="B20" s="199" t="s">
        <v>123</v>
      </c>
      <c r="C20" s="169" t="s">
        <v>124</v>
      </c>
      <c r="D20" s="243">
        <v>75</v>
      </c>
      <c r="E20" s="244"/>
      <c r="F20" s="244"/>
      <c r="G20" s="140">
        <f>D20/100</f>
        <v>0.75</v>
      </c>
      <c r="H20" s="245">
        <f>(D20*$D$2)/1000</f>
        <v>42.75</v>
      </c>
      <c r="I20" s="246"/>
      <c r="J20" s="625"/>
      <c r="K20" s="625"/>
      <c r="L20" s="625"/>
      <c r="M20" s="625"/>
      <c r="N20" s="625"/>
      <c r="O20" s="625"/>
      <c r="P20" s="625"/>
      <c r="Q20" s="625"/>
      <c r="R20" s="184" t="s">
        <v>121</v>
      </c>
      <c r="S20" s="169" t="s">
        <v>122</v>
      </c>
      <c r="T20" s="170">
        <v>75</v>
      </c>
      <c r="U20" s="53"/>
      <c r="V20" s="53"/>
      <c r="W20" s="89">
        <f>T20/100</f>
        <v>0.75</v>
      </c>
      <c r="X20" s="107">
        <f>(T20*$D$2)/1000</f>
        <v>42.75</v>
      </c>
      <c r="Y20" s="91"/>
      <c r="Z20" s="199" t="s">
        <v>121</v>
      </c>
      <c r="AA20" s="169" t="s">
        <v>122</v>
      </c>
      <c r="AB20" s="243">
        <v>80</v>
      </c>
      <c r="AC20" s="244"/>
      <c r="AD20" s="244"/>
      <c r="AE20" s="140">
        <f>AB20/100</f>
        <v>0.8</v>
      </c>
      <c r="AF20" s="245">
        <f>(AB20*$D$2)/1000</f>
        <v>45.6</v>
      </c>
      <c r="AG20" s="425"/>
      <c r="AH20" s="184" t="s">
        <v>121</v>
      </c>
      <c r="AI20" s="169" t="s">
        <v>122</v>
      </c>
      <c r="AJ20" s="170">
        <v>75</v>
      </c>
      <c r="AK20" s="53"/>
      <c r="AL20" s="53"/>
      <c r="AM20" s="89">
        <f>AJ20/100</f>
        <v>0.75</v>
      </c>
      <c r="AN20" s="107">
        <f>(AJ20*$D$2)/1000</f>
        <v>42.75</v>
      </c>
      <c r="AO20" s="317"/>
      <c r="AP20" s="492"/>
      <c r="AQ20" s="435"/>
      <c r="AR20" s="466"/>
      <c r="AS20" s="443"/>
      <c r="AT20" s="443"/>
      <c r="AU20" s="436"/>
      <c r="AV20" s="453"/>
      <c r="AW20" s="460"/>
    </row>
    <row r="21" spans="1:49" s="10" customFormat="1" ht="14.1" customHeight="1">
      <c r="A21" s="611"/>
      <c r="B21" s="199" t="s">
        <v>127</v>
      </c>
      <c r="C21" s="601" t="s">
        <v>126</v>
      </c>
      <c r="D21" s="90"/>
      <c r="E21" s="90"/>
      <c r="F21" s="90"/>
      <c r="G21" s="89"/>
      <c r="H21" s="100"/>
      <c r="I21" s="88"/>
      <c r="J21" s="625"/>
      <c r="K21" s="625"/>
      <c r="L21" s="625"/>
      <c r="M21" s="625"/>
      <c r="N21" s="625"/>
      <c r="O21" s="625"/>
      <c r="P21" s="625"/>
      <c r="Q21" s="625"/>
      <c r="R21" s="184" t="s">
        <v>125</v>
      </c>
      <c r="S21" s="601" t="s">
        <v>126</v>
      </c>
      <c r="T21" s="90"/>
      <c r="U21" s="90"/>
      <c r="V21" s="90"/>
      <c r="W21" s="89"/>
      <c r="X21" s="100"/>
      <c r="Y21" s="88"/>
      <c r="Z21" s="184" t="s">
        <v>125</v>
      </c>
      <c r="AA21" s="632" t="s">
        <v>126</v>
      </c>
      <c r="AB21" s="90"/>
      <c r="AC21" s="90"/>
      <c r="AD21" s="90"/>
      <c r="AE21" s="89"/>
      <c r="AF21" s="100"/>
      <c r="AG21" s="148"/>
      <c r="AH21" s="184" t="s">
        <v>125</v>
      </c>
      <c r="AI21" s="601" t="s">
        <v>126</v>
      </c>
      <c r="AJ21" s="90"/>
      <c r="AK21" s="90"/>
      <c r="AL21" s="90"/>
      <c r="AM21" s="89"/>
      <c r="AN21" s="100"/>
      <c r="AO21" s="318"/>
      <c r="AP21" s="492"/>
      <c r="AQ21" s="629"/>
      <c r="AR21" s="433"/>
      <c r="AS21" s="433"/>
      <c r="AT21" s="433"/>
      <c r="AU21" s="436"/>
      <c r="AV21" s="437"/>
      <c r="AW21" s="463"/>
    </row>
    <row r="22" spans="1:49" s="10" customFormat="1" ht="14.1" customHeight="1">
      <c r="A22" s="611"/>
      <c r="B22" s="199" t="s">
        <v>128</v>
      </c>
      <c r="C22" s="602"/>
      <c r="D22" s="170"/>
      <c r="E22" s="90"/>
      <c r="F22" s="53"/>
      <c r="G22" s="89"/>
      <c r="H22" s="100"/>
      <c r="I22" s="88"/>
      <c r="J22" s="625"/>
      <c r="K22" s="625"/>
      <c r="L22" s="625"/>
      <c r="M22" s="625"/>
      <c r="N22" s="625"/>
      <c r="O22" s="625"/>
      <c r="P22" s="625"/>
      <c r="Q22" s="625"/>
      <c r="R22" s="184" t="s">
        <v>128</v>
      </c>
      <c r="S22" s="602"/>
      <c r="T22" s="90"/>
      <c r="U22" s="90"/>
      <c r="V22" s="53"/>
      <c r="W22" s="89"/>
      <c r="X22" s="100"/>
      <c r="Y22" s="88"/>
      <c r="Z22" s="184" t="s">
        <v>128</v>
      </c>
      <c r="AA22" s="633"/>
      <c r="AB22" s="90"/>
      <c r="AC22" s="90"/>
      <c r="AD22" s="53"/>
      <c r="AE22" s="89"/>
      <c r="AF22" s="100"/>
      <c r="AG22" s="88"/>
      <c r="AH22" s="184" t="s">
        <v>128</v>
      </c>
      <c r="AI22" s="602"/>
      <c r="AJ22" s="90"/>
      <c r="AK22" s="90"/>
      <c r="AL22" s="53"/>
      <c r="AM22" s="89"/>
      <c r="AN22" s="100"/>
      <c r="AO22" s="318"/>
      <c r="AP22" s="492"/>
      <c r="AQ22" s="630"/>
      <c r="AR22" s="433"/>
      <c r="AS22" s="433"/>
      <c r="AT22" s="443"/>
      <c r="AU22" s="436"/>
      <c r="AV22" s="437"/>
      <c r="AW22" s="463"/>
    </row>
    <row r="23" spans="1:49" s="10" customFormat="1" ht="14.1" customHeight="1">
      <c r="A23" s="612"/>
      <c r="B23" s="93" t="s">
        <v>129</v>
      </c>
      <c r="C23" s="602"/>
      <c r="D23" s="90"/>
      <c r="E23" s="90"/>
      <c r="F23" s="90"/>
      <c r="G23" s="89"/>
      <c r="H23" s="100"/>
      <c r="I23" s="88"/>
      <c r="J23" s="625"/>
      <c r="K23" s="625"/>
      <c r="L23" s="625"/>
      <c r="M23" s="625"/>
      <c r="N23" s="625"/>
      <c r="O23" s="625"/>
      <c r="P23" s="625"/>
      <c r="Q23" s="625"/>
      <c r="R23" s="185" t="s">
        <v>129</v>
      </c>
      <c r="S23" s="602"/>
      <c r="T23" s="90"/>
      <c r="U23" s="90"/>
      <c r="V23" s="90"/>
      <c r="W23" s="89"/>
      <c r="X23" s="100"/>
      <c r="Y23" s="88"/>
      <c r="Z23" s="185" t="s">
        <v>129</v>
      </c>
      <c r="AA23" s="634"/>
      <c r="AB23" s="90"/>
      <c r="AC23" s="90"/>
      <c r="AD23" s="90"/>
      <c r="AE23" s="89"/>
      <c r="AF23" s="100"/>
      <c r="AG23" s="88"/>
      <c r="AH23" s="185" t="s">
        <v>129</v>
      </c>
      <c r="AI23" s="602"/>
      <c r="AJ23" s="90"/>
      <c r="AK23" s="90"/>
      <c r="AL23" s="90"/>
      <c r="AM23" s="89"/>
      <c r="AN23" s="100"/>
      <c r="AO23" s="318"/>
      <c r="AP23" s="157"/>
      <c r="AQ23" s="630"/>
      <c r="AR23" s="433"/>
      <c r="AS23" s="433"/>
      <c r="AT23" s="433"/>
      <c r="AU23" s="436"/>
      <c r="AV23" s="437"/>
      <c r="AW23" s="463"/>
    </row>
    <row r="24" spans="1:49" s="10" customFormat="1" ht="14.1" customHeight="1">
      <c r="A24" s="610" t="s">
        <v>5</v>
      </c>
      <c r="B24" s="546" t="s">
        <v>242</v>
      </c>
      <c r="C24" s="62" t="s">
        <v>530</v>
      </c>
      <c r="D24" s="67">
        <v>25</v>
      </c>
      <c r="E24" s="134"/>
      <c r="F24" s="134">
        <f>D24/140</f>
        <v>0.17857142857142858</v>
      </c>
      <c r="G24" s="139"/>
      <c r="H24" s="107">
        <f>(D24*$D$2)/1000</f>
        <v>14.25</v>
      </c>
      <c r="I24" s="95"/>
      <c r="J24" s="625"/>
      <c r="K24" s="625"/>
      <c r="L24" s="625"/>
      <c r="M24" s="625"/>
      <c r="N24" s="625"/>
      <c r="O24" s="625"/>
      <c r="P24" s="625"/>
      <c r="Q24" s="625"/>
      <c r="R24" s="84" t="s">
        <v>412</v>
      </c>
      <c r="S24" s="62" t="s">
        <v>413</v>
      </c>
      <c r="T24" s="67">
        <v>3</v>
      </c>
      <c r="U24" s="136"/>
      <c r="V24" s="64"/>
      <c r="W24" s="70"/>
      <c r="X24" s="28">
        <f>(T24*$D$2)/1000</f>
        <v>1.71</v>
      </c>
      <c r="Y24" s="88"/>
      <c r="Z24" s="84" t="s">
        <v>248</v>
      </c>
      <c r="AA24" s="62" t="s">
        <v>249</v>
      </c>
      <c r="AB24" s="90">
        <v>25</v>
      </c>
      <c r="AC24" s="64">
        <f>AB24/25</f>
        <v>1</v>
      </c>
      <c r="AD24" s="291"/>
      <c r="AE24" s="291"/>
      <c r="AF24" s="28">
        <f>(AB24*$D$2)/1000</f>
        <v>14.25</v>
      </c>
      <c r="AG24" s="88"/>
      <c r="AH24" s="232" t="s">
        <v>265</v>
      </c>
      <c r="AI24" s="269" t="s">
        <v>266</v>
      </c>
      <c r="AJ24" s="70">
        <v>30</v>
      </c>
      <c r="AK24" s="270"/>
      <c r="AL24" s="89"/>
      <c r="AM24" s="89">
        <f>AJ24/100</f>
        <v>0.3</v>
      </c>
      <c r="AN24" s="133">
        <f>(AJ24*$D$2)/1000</f>
        <v>17.100000000000001</v>
      </c>
      <c r="AO24" s="318"/>
      <c r="AP24" s="426"/>
      <c r="AQ24" s="334"/>
      <c r="AR24" s="324"/>
      <c r="AS24" s="326"/>
      <c r="AT24" s="326"/>
      <c r="AU24" s="326"/>
      <c r="AV24" s="453"/>
      <c r="AW24" s="463"/>
    </row>
    <row r="25" spans="1:49" s="10" customFormat="1" ht="14.1" customHeight="1">
      <c r="A25" s="611"/>
      <c r="B25" s="547" t="s">
        <v>244</v>
      </c>
      <c r="C25" s="71" t="s">
        <v>568</v>
      </c>
      <c r="D25" s="67">
        <v>1</v>
      </c>
      <c r="E25" s="163"/>
      <c r="F25" s="90"/>
      <c r="G25" s="70"/>
      <c r="H25" s="107">
        <f>(D25*$D$2)/1000</f>
        <v>0.56999999999999995</v>
      </c>
      <c r="I25" s="95"/>
      <c r="J25" s="625"/>
      <c r="K25" s="625"/>
      <c r="L25" s="625"/>
      <c r="M25" s="625"/>
      <c r="N25" s="625"/>
      <c r="O25" s="625"/>
      <c r="P25" s="625"/>
      <c r="Q25" s="625"/>
      <c r="R25" s="82" t="s">
        <v>129</v>
      </c>
      <c r="S25" s="62" t="s">
        <v>235</v>
      </c>
      <c r="T25" s="67">
        <v>10</v>
      </c>
      <c r="U25" s="64"/>
      <c r="V25" s="67">
        <f>T25*0.9/55</f>
        <v>0.16363636363636364</v>
      </c>
      <c r="W25" s="134"/>
      <c r="X25" s="28">
        <f t="shared" ref="X25" si="4">(T25*$D$2)/1000</f>
        <v>5.7</v>
      </c>
      <c r="Y25" s="95"/>
      <c r="Z25" s="82" t="s">
        <v>153</v>
      </c>
      <c r="AA25" s="62"/>
      <c r="AB25" s="90"/>
      <c r="AC25" s="64"/>
      <c r="AD25" s="291"/>
      <c r="AE25" s="291"/>
      <c r="AF25" s="28"/>
      <c r="AG25" s="88"/>
      <c r="AH25" s="234" t="s">
        <v>143</v>
      </c>
      <c r="AI25" s="17" t="s">
        <v>146</v>
      </c>
      <c r="AJ25" s="70">
        <v>10</v>
      </c>
      <c r="AK25" s="143"/>
      <c r="AL25" s="215">
        <f>AJ25*0.2/35</f>
        <v>5.7142857142857141E-2</v>
      </c>
      <c r="AM25" s="89"/>
      <c r="AN25" s="133">
        <f>(AJ25*$D$2)/1000</f>
        <v>5.7</v>
      </c>
      <c r="AO25" s="317"/>
      <c r="AP25" s="426"/>
      <c r="AQ25" s="326"/>
      <c r="AR25" s="330"/>
      <c r="AS25" s="326"/>
      <c r="AT25" s="436"/>
      <c r="AU25" s="436"/>
      <c r="AV25" s="436"/>
      <c r="AW25" s="437"/>
    </row>
    <row r="26" spans="1:49" s="10" customFormat="1" ht="14.1" customHeight="1">
      <c r="A26" s="611"/>
      <c r="B26" s="547" t="s">
        <v>212</v>
      </c>
      <c r="C26" s="62" t="s">
        <v>567</v>
      </c>
      <c r="D26" s="67">
        <v>10</v>
      </c>
      <c r="E26" s="136"/>
      <c r="F26" s="64"/>
      <c r="G26" s="140"/>
      <c r="H26" s="28">
        <f>(D26*$D$2)/1000</f>
        <v>5.7</v>
      </c>
      <c r="I26" s="88"/>
      <c r="J26" s="625"/>
      <c r="K26" s="625"/>
      <c r="L26" s="625"/>
      <c r="M26" s="625"/>
      <c r="N26" s="625"/>
      <c r="O26" s="625"/>
      <c r="P26" s="625"/>
      <c r="Q26" s="625"/>
      <c r="R26" s="82" t="s">
        <v>236</v>
      </c>
      <c r="S26" s="62"/>
      <c r="T26" s="67"/>
      <c r="U26" s="160"/>
      <c r="V26" s="67"/>
      <c r="W26" s="89"/>
      <c r="X26" s="28"/>
      <c r="Y26" s="88"/>
      <c r="Z26" s="82" t="s">
        <v>0</v>
      </c>
      <c r="AA26" s="62"/>
      <c r="AB26" s="90"/>
      <c r="AC26" s="136"/>
      <c r="AD26" s="136"/>
      <c r="AE26" s="139"/>
      <c r="AF26" s="65"/>
      <c r="AG26" s="88"/>
      <c r="AH26" s="234" t="s">
        <v>269</v>
      </c>
      <c r="AI26" s="269"/>
      <c r="AJ26" s="70"/>
      <c r="AK26" s="270"/>
      <c r="AL26" s="89"/>
      <c r="AM26" s="89"/>
      <c r="AN26" s="133"/>
      <c r="AO26" s="128"/>
      <c r="AP26" s="426"/>
      <c r="AQ26" s="326"/>
      <c r="AR26" s="325"/>
      <c r="AS26" s="326"/>
      <c r="AT26" s="436"/>
      <c r="AU26" s="494"/>
      <c r="AV26" s="436"/>
      <c r="AW26" s="437"/>
    </row>
    <row r="27" spans="1:49" s="10" customFormat="1" ht="14.1" customHeight="1">
      <c r="A27" s="611"/>
      <c r="B27" s="547" t="s">
        <v>214</v>
      </c>
      <c r="C27" s="62"/>
      <c r="D27" s="67"/>
      <c r="E27" s="136"/>
      <c r="F27" s="64"/>
      <c r="G27" s="140"/>
      <c r="H27" s="28"/>
      <c r="I27" s="137"/>
      <c r="J27" s="625"/>
      <c r="K27" s="625"/>
      <c r="L27" s="625"/>
      <c r="M27" s="625"/>
      <c r="N27" s="625"/>
      <c r="O27" s="625"/>
      <c r="P27" s="625"/>
      <c r="Q27" s="625"/>
      <c r="R27" s="69" t="s">
        <v>237</v>
      </c>
      <c r="S27" s="62"/>
      <c r="T27" s="67"/>
      <c r="U27" s="160"/>
      <c r="V27" s="67"/>
      <c r="W27" s="67"/>
      <c r="X27" s="78"/>
      <c r="Y27" s="88"/>
      <c r="Z27" s="69"/>
      <c r="AA27" s="62"/>
      <c r="AB27" s="90"/>
      <c r="AC27" s="277"/>
      <c r="AD27" s="277"/>
      <c r="AE27" s="277"/>
      <c r="AF27" s="65"/>
      <c r="AG27" s="88"/>
      <c r="AH27" s="271" t="s">
        <v>260</v>
      </c>
      <c r="AI27" s="17"/>
      <c r="AJ27" s="89"/>
      <c r="AK27" s="53"/>
      <c r="AL27" s="143"/>
      <c r="AM27" s="143"/>
      <c r="AN27" s="133"/>
      <c r="AO27" s="316"/>
      <c r="AP27" s="426"/>
      <c r="AQ27" s="326"/>
      <c r="AR27" s="330"/>
      <c r="AS27" s="326"/>
      <c r="AT27" s="436"/>
      <c r="AU27" s="436"/>
      <c r="AV27" s="436"/>
      <c r="AW27" s="437"/>
    </row>
    <row r="28" spans="1:49" s="10" customFormat="1" ht="14.1" customHeight="1">
      <c r="A28" s="611"/>
      <c r="B28" s="547" t="s">
        <v>0</v>
      </c>
      <c r="C28" s="70"/>
      <c r="D28" s="67"/>
      <c r="E28" s="61"/>
      <c r="F28" s="67"/>
      <c r="G28" s="67"/>
      <c r="H28" s="228"/>
      <c r="I28" s="65"/>
      <c r="J28" s="625"/>
      <c r="K28" s="625"/>
      <c r="L28" s="625"/>
      <c r="M28" s="625"/>
      <c r="N28" s="625"/>
      <c r="O28" s="625"/>
      <c r="P28" s="625"/>
      <c r="Q28" s="625"/>
      <c r="R28" s="69" t="s">
        <v>136</v>
      </c>
      <c r="S28" s="62"/>
      <c r="T28" s="67"/>
      <c r="U28" s="161"/>
      <c r="V28" s="67"/>
      <c r="W28" s="12"/>
      <c r="X28" s="162"/>
      <c r="Y28" s="137"/>
      <c r="Z28" s="69"/>
      <c r="AA28" s="62"/>
      <c r="AB28" s="90"/>
      <c r="AC28" s="67"/>
      <c r="AD28" s="67"/>
      <c r="AE28" s="67"/>
      <c r="AF28" s="429"/>
      <c r="AG28" s="95"/>
      <c r="AH28" s="271" t="s">
        <v>136</v>
      </c>
      <c r="AI28" s="280"/>
      <c r="AJ28" s="418"/>
      <c r="AK28" s="424"/>
      <c r="AL28" s="424"/>
      <c r="AM28" s="268"/>
      <c r="AN28" s="423"/>
      <c r="AO28" s="128"/>
      <c r="AP28" s="426"/>
      <c r="AQ28" s="326"/>
      <c r="AR28" s="325"/>
      <c r="AS28" s="436"/>
      <c r="AT28" s="443"/>
      <c r="AU28" s="436"/>
      <c r="AV28" s="436"/>
      <c r="AW28" s="437"/>
    </row>
    <row r="29" spans="1:49" s="10" customFormat="1" ht="14.1" customHeight="1">
      <c r="A29" s="611"/>
      <c r="B29" s="103" t="s">
        <v>72</v>
      </c>
      <c r="C29" s="62"/>
      <c r="D29" s="67"/>
      <c r="E29" s="61"/>
      <c r="F29" s="67"/>
      <c r="G29" s="67"/>
      <c r="H29" s="78"/>
      <c r="I29" s="65"/>
      <c r="J29" s="625"/>
      <c r="K29" s="625"/>
      <c r="L29" s="625"/>
      <c r="M29" s="625"/>
      <c r="N29" s="625"/>
      <c r="O29" s="625"/>
      <c r="P29" s="625"/>
      <c r="Q29" s="625"/>
      <c r="R29" s="103" t="s">
        <v>72</v>
      </c>
      <c r="S29" s="13"/>
      <c r="T29" s="61"/>
      <c r="U29" s="61"/>
      <c r="V29" s="67"/>
      <c r="W29" s="67"/>
      <c r="X29" s="78"/>
      <c r="Y29" s="65"/>
      <c r="Z29" s="103" t="s">
        <v>72</v>
      </c>
      <c r="AA29" s="17"/>
      <c r="AB29" s="70"/>
      <c r="AC29" s="273"/>
      <c r="AD29" s="273"/>
      <c r="AE29" s="273"/>
      <c r="AF29" s="274"/>
      <c r="AG29" s="65"/>
      <c r="AH29" s="103" t="s">
        <v>72</v>
      </c>
      <c r="AI29" s="425"/>
      <c r="AJ29" s="425"/>
      <c r="AK29" s="425"/>
      <c r="AL29" s="425"/>
      <c r="AM29" s="425"/>
      <c r="AN29" s="425"/>
      <c r="AO29" s="128"/>
      <c r="AP29" s="200"/>
      <c r="AQ29" s="326"/>
      <c r="AR29" s="325"/>
      <c r="AS29" s="436"/>
      <c r="AT29" s="333"/>
      <c r="AU29" s="333"/>
      <c r="AV29" s="326"/>
      <c r="AW29" s="327"/>
    </row>
    <row r="30" spans="1:49" s="10" customFormat="1" ht="14.1" customHeight="1">
      <c r="A30" s="611"/>
      <c r="B30" s="69"/>
      <c r="C30" s="62"/>
      <c r="D30" s="90"/>
      <c r="E30" s="135"/>
      <c r="F30" s="64"/>
      <c r="G30" s="70"/>
      <c r="H30" s="78"/>
      <c r="I30" s="65"/>
      <c r="J30" s="625"/>
      <c r="K30" s="625"/>
      <c r="L30" s="625"/>
      <c r="M30" s="625"/>
      <c r="N30" s="625"/>
      <c r="O30" s="625"/>
      <c r="P30" s="625"/>
      <c r="Q30" s="625"/>
      <c r="R30" s="63"/>
      <c r="S30" s="13"/>
      <c r="T30" s="61"/>
      <c r="U30" s="67"/>
      <c r="V30" s="67"/>
      <c r="W30" s="67"/>
      <c r="X30" s="126"/>
      <c r="Y30" s="65"/>
      <c r="Z30" s="419"/>
      <c r="AA30" s="89"/>
      <c r="AB30" s="223"/>
      <c r="AC30" s="70"/>
      <c r="AD30" s="70"/>
      <c r="AE30" s="70"/>
      <c r="AF30" s="107"/>
      <c r="AG30" s="65"/>
      <c r="AH30" s="51"/>
      <c r="AI30" s="143"/>
      <c r="AJ30" s="223"/>
      <c r="AK30" s="70"/>
      <c r="AL30" s="70"/>
      <c r="AM30" s="70"/>
      <c r="AN30" s="107"/>
      <c r="AO30" s="128"/>
      <c r="AP30" s="200"/>
      <c r="AQ30" s="495"/>
    </row>
    <row r="31" spans="1:49" s="10" customFormat="1" ht="14.1" customHeight="1">
      <c r="A31" s="612"/>
      <c r="B31" s="103"/>
      <c r="C31" s="55"/>
      <c r="D31" s="56"/>
      <c r="E31" s="22"/>
      <c r="F31" s="22"/>
      <c r="G31" s="70"/>
      <c r="H31" s="111"/>
      <c r="I31" s="112"/>
      <c r="J31" s="625"/>
      <c r="K31" s="625"/>
      <c r="L31" s="625"/>
      <c r="M31" s="625"/>
      <c r="N31" s="625"/>
      <c r="O31" s="625"/>
      <c r="P31" s="625"/>
      <c r="Q31" s="625"/>
      <c r="R31" s="103"/>
      <c r="S31" s="422" t="s">
        <v>471</v>
      </c>
      <c r="T31" s="421">
        <v>1</v>
      </c>
      <c r="U31" s="22"/>
      <c r="V31" s="22"/>
      <c r="W31" s="22"/>
      <c r="X31" s="78"/>
      <c r="Y31" s="112"/>
      <c r="Z31" s="103"/>
      <c r="AA31" s="422"/>
      <c r="AB31" s="421"/>
      <c r="AC31" s="12"/>
      <c r="AD31" s="12"/>
      <c r="AE31" s="134"/>
      <c r="AF31" s="420"/>
      <c r="AG31" s="65"/>
      <c r="AH31" s="103"/>
      <c r="AI31" s="55"/>
      <c r="AJ31" s="56"/>
      <c r="AK31" s="67"/>
      <c r="AL31" s="67"/>
      <c r="AM31" s="70"/>
      <c r="AN31" s="28"/>
      <c r="AO31" s="128"/>
      <c r="AP31" s="488"/>
      <c r="AQ31" s="472"/>
      <c r="AR31" s="473"/>
      <c r="AS31" s="324"/>
      <c r="AT31" s="324"/>
      <c r="AU31" s="326"/>
      <c r="AV31" s="327"/>
      <c r="AW31" s="454"/>
    </row>
    <row r="32" spans="1:49" s="10" customFormat="1" ht="14.1" customHeight="1">
      <c r="A32" s="256"/>
      <c r="B32" s="72"/>
      <c r="C32" s="113" t="s">
        <v>61</v>
      </c>
      <c r="D32" s="119"/>
      <c r="E32" s="115"/>
      <c r="F32" s="115"/>
      <c r="G32" s="115"/>
      <c r="H32" s="569" t="s">
        <v>579</v>
      </c>
      <c r="I32" s="569" t="s">
        <v>580</v>
      </c>
      <c r="J32" s="72"/>
      <c r="K32" s="240" t="s">
        <v>56</v>
      </c>
      <c r="L32" s="159"/>
      <c r="M32" s="241"/>
      <c r="N32" s="241"/>
      <c r="O32" s="241"/>
      <c r="P32" s="569" t="s">
        <v>579</v>
      </c>
      <c r="Q32" s="569" t="s">
        <v>580</v>
      </c>
      <c r="R32" s="122"/>
      <c r="S32" s="113" t="s">
        <v>56</v>
      </c>
      <c r="T32" s="114"/>
      <c r="U32" s="115"/>
      <c r="V32" s="115"/>
      <c r="W32" s="115"/>
      <c r="X32" s="569" t="s">
        <v>579</v>
      </c>
      <c r="Y32" s="569" t="s">
        <v>580</v>
      </c>
      <c r="Z32" s="19"/>
      <c r="AA32" s="113" t="s">
        <v>56</v>
      </c>
      <c r="AB32" s="114"/>
      <c r="AC32" s="115"/>
      <c r="AD32" s="115"/>
      <c r="AE32" s="115"/>
      <c r="AF32" s="569" t="s">
        <v>579</v>
      </c>
      <c r="AG32" s="569" t="s">
        <v>580</v>
      </c>
      <c r="AH32" s="19"/>
      <c r="AI32" s="113" t="s">
        <v>56</v>
      </c>
      <c r="AJ32" s="114"/>
      <c r="AK32" s="115"/>
      <c r="AL32" s="115"/>
      <c r="AM32" s="115"/>
      <c r="AN32" s="569" t="s">
        <v>579</v>
      </c>
      <c r="AO32" s="569" t="s">
        <v>580</v>
      </c>
      <c r="AP32" s="426"/>
      <c r="AQ32" s="474"/>
      <c r="AR32" s="475"/>
      <c r="AS32" s="476"/>
      <c r="AT32" s="476"/>
      <c r="AU32" s="476"/>
      <c r="AV32" s="475"/>
      <c r="AW32" s="477"/>
    </row>
    <row r="33" spans="1:49" s="10" customFormat="1" ht="14.1" customHeight="1">
      <c r="A33" s="605"/>
      <c r="B33" s="608" t="s">
        <v>62</v>
      </c>
      <c r="C33" s="37" t="s">
        <v>67</v>
      </c>
      <c r="D33" s="96"/>
      <c r="E33" s="116"/>
      <c r="F33" s="116"/>
      <c r="G33" s="116"/>
      <c r="H33" s="45">
        <v>4.5</v>
      </c>
      <c r="I33" s="46">
        <f>SUM(E5:E31)</f>
        <v>5</v>
      </c>
      <c r="J33" s="613" t="s">
        <v>57</v>
      </c>
      <c r="K33" s="37" t="s">
        <v>69</v>
      </c>
      <c r="L33" s="45"/>
      <c r="M33" s="125"/>
      <c r="N33" s="125"/>
      <c r="O33" s="125"/>
      <c r="P33" s="45">
        <v>0</v>
      </c>
      <c r="Q33" s="46">
        <f>SUM(M5:M31)</f>
        <v>0</v>
      </c>
      <c r="R33" s="603" t="s">
        <v>57</v>
      </c>
      <c r="S33" s="37" t="s">
        <v>69</v>
      </c>
      <c r="T33" s="45"/>
      <c r="U33" s="125"/>
      <c r="V33" s="125"/>
      <c r="W33" s="125"/>
      <c r="X33" s="45">
        <v>4.5</v>
      </c>
      <c r="Y33" s="46">
        <f>SUM(U5:U31)</f>
        <v>5.0117647058823529</v>
      </c>
      <c r="Z33" s="603" t="s">
        <v>57</v>
      </c>
      <c r="AA33" s="37" t="s">
        <v>69</v>
      </c>
      <c r="AB33" s="45"/>
      <c r="AC33" s="125"/>
      <c r="AD33" s="125"/>
      <c r="AE33" s="125"/>
      <c r="AF33" s="45">
        <v>4.5</v>
      </c>
      <c r="AG33" s="46">
        <f>SUM(AC5:AC31)</f>
        <v>5.4382352941176473</v>
      </c>
      <c r="AH33" s="603" t="s">
        <v>57</v>
      </c>
      <c r="AI33" s="37" t="s">
        <v>69</v>
      </c>
      <c r="AJ33" s="45"/>
      <c r="AK33" s="125"/>
      <c r="AL33" s="125"/>
      <c r="AM33" s="125"/>
      <c r="AN33" s="45">
        <v>4.5</v>
      </c>
      <c r="AO33" s="448">
        <f>SUM(AK5:AK31)</f>
        <v>5</v>
      </c>
      <c r="AP33" s="631"/>
      <c r="AQ33" s="478"/>
      <c r="AR33" s="479"/>
      <c r="AS33" s="480"/>
      <c r="AT33" s="480"/>
      <c r="AU33" s="480"/>
      <c r="AV33" s="481"/>
      <c r="AW33" s="482"/>
    </row>
    <row r="34" spans="1:49" s="15" customFormat="1" ht="14.1" customHeight="1">
      <c r="A34" s="606"/>
      <c r="B34" s="608"/>
      <c r="C34" s="38" t="s">
        <v>68</v>
      </c>
      <c r="D34" s="97"/>
      <c r="E34" s="116"/>
      <c r="F34" s="116"/>
      <c r="G34" s="116"/>
      <c r="H34" s="46">
        <v>2</v>
      </c>
      <c r="I34" s="46">
        <f>SUM(F5:F31)</f>
        <v>2.4690476190476187</v>
      </c>
      <c r="J34" s="613"/>
      <c r="K34" s="38" t="s">
        <v>70</v>
      </c>
      <c r="L34" s="46"/>
      <c r="M34" s="125"/>
      <c r="N34" s="125"/>
      <c r="O34" s="125"/>
      <c r="P34" s="46">
        <v>0</v>
      </c>
      <c r="Q34" s="46">
        <f>SUM(N5:N31)</f>
        <v>0</v>
      </c>
      <c r="R34" s="603"/>
      <c r="S34" s="38" t="s">
        <v>70</v>
      </c>
      <c r="T34" s="46"/>
      <c r="U34" s="125"/>
      <c r="V34" s="125"/>
      <c r="W34" s="125"/>
      <c r="X34" s="46">
        <v>2</v>
      </c>
      <c r="Y34" s="46">
        <f>SUM(V5:V31)</f>
        <v>2.7243506493506495</v>
      </c>
      <c r="Z34" s="603"/>
      <c r="AA34" s="38" t="s">
        <v>70</v>
      </c>
      <c r="AB34" s="46"/>
      <c r="AC34" s="125"/>
      <c r="AD34" s="125"/>
      <c r="AE34" s="125"/>
      <c r="AF34" s="46">
        <v>2</v>
      </c>
      <c r="AG34" s="46">
        <f>SUM(AD5:AD31)</f>
        <v>2.0857142857142854</v>
      </c>
      <c r="AH34" s="603"/>
      <c r="AI34" s="38" t="s">
        <v>70</v>
      </c>
      <c r="AJ34" s="46"/>
      <c r="AK34" s="125"/>
      <c r="AL34" s="125"/>
      <c r="AM34" s="125"/>
      <c r="AN34" s="46">
        <v>2</v>
      </c>
      <c r="AO34" s="448">
        <f>SUM(AL5:AL31)</f>
        <v>2.6285714285714281</v>
      </c>
      <c r="AP34" s="631"/>
      <c r="AQ34" s="483"/>
      <c r="AR34" s="482"/>
      <c r="AS34" s="480"/>
      <c r="AT34" s="480"/>
      <c r="AU34" s="480"/>
      <c r="AV34" s="481"/>
      <c r="AW34" s="482"/>
    </row>
    <row r="35" spans="1:49" s="15" customFormat="1" ht="14.1" customHeight="1">
      <c r="A35" s="606"/>
      <c r="B35" s="608"/>
      <c r="C35" s="39" t="s">
        <v>63</v>
      </c>
      <c r="D35" s="98"/>
      <c r="E35" s="96"/>
      <c r="F35" s="96"/>
      <c r="G35" s="96"/>
      <c r="H35" s="46">
        <f>I35</f>
        <v>1.5</v>
      </c>
      <c r="I35" s="46">
        <f>SUM(G7:G31)</f>
        <v>1.5</v>
      </c>
      <c r="J35" s="613"/>
      <c r="K35" s="39" t="s">
        <v>58</v>
      </c>
      <c r="L35" s="47"/>
      <c r="M35" s="45"/>
      <c r="N35" s="45"/>
      <c r="O35" s="45"/>
      <c r="P35" s="46">
        <f>Q35</f>
        <v>0</v>
      </c>
      <c r="Q35" s="46">
        <f>SUM(O7:O31)</f>
        <v>0</v>
      </c>
      <c r="R35" s="603"/>
      <c r="S35" s="39" t="s">
        <v>58</v>
      </c>
      <c r="T35" s="47"/>
      <c r="U35" s="45"/>
      <c r="V35" s="45"/>
      <c r="W35" s="45"/>
      <c r="X35" s="46">
        <f>Y35</f>
        <v>0.97</v>
      </c>
      <c r="Y35" s="46">
        <f>SUM(W7:W31)</f>
        <v>0.97</v>
      </c>
      <c r="Z35" s="603"/>
      <c r="AA35" s="39" t="s">
        <v>58</v>
      </c>
      <c r="AB35" s="47"/>
      <c r="AC35" s="45"/>
      <c r="AD35" s="45"/>
      <c r="AE35" s="45"/>
      <c r="AF35" s="46">
        <f>AG35</f>
        <v>0.97</v>
      </c>
      <c r="AG35" s="46">
        <f>SUM(AE7:AE31)</f>
        <v>0.97</v>
      </c>
      <c r="AH35" s="603"/>
      <c r="AI35" s="39" t="s">
        <v>58</v>
      </c>
      <c r="AJ35" s="47"/>
      <c r="AK35" s="45"/>
      <c r="AL35" s="45"/>
      <c r="AM35" s="45"/>
      <c r="AN35" s="46">
        <f>AO35</f>
        <v>1.6700000000000002</v>
      </c>
      <c r="AO35" s="448">
        <f>SUM(AM7:AM31)</f>
        <v>1.6700000000000002</v>
      </c>
      <c r="AP35" s="631"/>
      <c r="AQ35" s="259"/>
      <c r="AR35" s="263"/>
      <c r="AS35" s="479"/>
      <c r="AT35" s="479"/>
      <c r="AU35" s="479"/>
      <c r="AV35" s="484"/>
      <c r="AW35" s="482"/>
    </row>
    <row r="36" spans="1:49" s="10" customFormat="1" ht="14.1" customHeight="1">
      <c r="A36" s="606"/>
      <c r="B36" s="608"/>
      <c r="C36" s="39" t="s">
        <v>64</v>
      </c>
      <c r="D36" s="98"/>
      <c r="E36" s="97"/>
      <c r="F36" s="97"/>
      <c r="G36" s="97"/>
      <c r="H36" s="46">
        <v>0</v>
      </c>
      <c r="I36" s="46">
        <f>D31</f>
        <v>0</v>
      </c>
      <c r="J36" s="613"/>
      <c r="K36" s="39" t="s">
        <v>59</v>
      </c>
      <c r="L36" s="47"/>
      <c r="M36" s="46"/>
      <c r="N36" s="46"/>
      <c r="O36" s="46"/>
      <c r="P36" s="46">
        <v>0</v>
      </c>
      <c r="Q36" s="46">
        <f>L31</f>
        <v>0</v>
      </c>
      <c r="R36" s="603"/>
      <c r="S36" s="39" t="s">
        <v>59</v>
      </c>
      <c r="T36" s="47"/>
      <c r="U36" s="46"/>
      <c r="V36" s="46"/>
      <c r="W36" s="46"/>
      <c r="X36" s="46">
        <v>1</v>
      </c>
      <c r="Y36" s="46">
        <v>1</v>
      </c>
      <c r="Z36" s="603"/>
      <c r="AA36" s="39" t="s">
        <v>59</v>
      </c>
      <c r="AB36" s="47"/>
      <c r="AC36" s="46"/>
      <c r="AD36" s="46"/>
      <c r="AE36" s="46"/>
      <c r="AF36" s="46">
        <v>0</v>
      </c>
      <c r="AG36" s="46">
        <v>0</v>
      </c>
      <c r="AH36" s="603"/>
      <c r="AI36" s="39" t="s">
        <v>59</v>
      </c>
      <c r="AJ36" s="47"/>
      <c r="AK36" s="46"/>
      <c r="AL36" s="46"/>
      <c r="AM36" s="46"/>
      <c r="AN36" s="46">
        <v>0</v>
      </c>
      <c r="AO36" s="448">
        <f>AJ31</f>
        <v>0</v>
      </c>
      <c r="AP36" s="631"/>
      <c r="AQ36" s="259"/>
      <c r="AR36" s="263"/>
      <c r="AS36" s="482"/>
      <c r="AT36" s="482"/>
      <c r="AU36" s="482"/>
      <c r="AV36" s="264"/>
      <c r="AW36" s="482"/>
    </row>
    <row r="37" spans="1:49" s="10" customFormat="1" ht="14.1" customHeight="1">
      <c r="A37" s="606"/>
      <c r="B37" s="608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13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03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03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03"/>
      <c r="AI37" s="37" t="s">
        <v>186</v>
      </c>
      <c r="AJ37" s="47"/>
      <c r="AK37" s="47"/>
      <c r="AL37" s="47"/>
      <c r="AM37" s="47"/>
      <c r="AN37" s="46">
        <v>0</v>
      </c>
      <c r="AO37" s="448">
        <v>0</v>
      </c>
      <c r="AP37" s="631"/>
      <c r="AQ37" s="478"/>
      <c r="AR37" s="263"/>
      <c r="AS37" s="263"/>
      <c r="AT37" s="263"/>
      <c r="AU37" s="263"/>
      <c r="AV37" s="263"/>
      <c r="AW37" s="482"/>
    </row>
    <row r="38" spans="1:49" s="10" customFormat="1" ht="14.1" customHeight="1">
      <c r="A38" s="606"/>
      <c r="B38" s="608"/>
      <c r="C38" s="37" t="s">
        <v>131</v>
      </c>
      <c r="D38" s="98"/>
      <c r="E38" s="98"/>
      <c r="F38" s="98"/>
      <c r="G38" s="98"/>
      <c r="H38" s="46">
        <v>2.5</v>
      </c>
      <c r="I38" s="46">
        <v>2.5</v>
      </c>
      <c r="J38" s="613"/>
      <c r="K38" s="37" t="s">
        <v>131</v>
      </c>
      <c r="L38" s="47"/>
      <c r="M38" s="47"/>
      <c r="N38" s="47"/>
      <c r="O38" s="47"/>
      <c r="P38" s="46">
        <v>0</v>
      </c>
      <c r="Q38" s="46">
        <v>0</v>
      </c>
      <c r="R38" s="603"/>
      <c r="S38" s="37" t="s">
        <v>131</v>
      </c>
      <c r="T38" s="47"/>
      <c r="U38" s="47"/>
      <c r="V38" s="47"/>
      <c r="W38" s="47"/>
      <c r="X38" s="46">
        <v>2.5</v>
      </c>
      <c r="Y38" s="46">
        <v>2.5</v>
      </c>
      <c r="Z38" s="603"/>
      <c r="AA38" s="37" t="s">
        <v>131</v>
      </c>
      <c r="AB38" s="47"/>
      <c r="AC38" s="47"/>
      <c r="AD38" s="47"/>
      <c r="AE38" s="47"/>
      <c r="AF38" s="46">
        <v>2.5</v>
      </c>
      <c r="AG38" s="46">
        <v>2.5</v>
      </c>
      <c r="AH38" s="603"/>
      <c r="AI38" s="37" t="s">
        <v>131</v>
      </c>
      <c r="AJ38" s="47"/>
      <c r="AK38" s="47"/>
      <c r="AL38" s="47"/>
      <c r="AM38" s="47"/>
      <c r="AN38" s="46">
        <v>2.5</v>
      </c>
      <c r="AO38" s="448">
        <v>2.5</v>
      </c>
      <c r="AP38" s="631"/>
      <c r="AQ38" s="478"/>
      <c r="AR38" s="263"/>
      <c r="AS38" s="263"/>
      <c r="AT38" s="263"/>
      <c r="AU38" s="263"/>
      <c r="AV38" s="263"/>
      <c r="AW38" s="482"/>
    </row>
    <row r="39" spans="1:49" s="10" customFormat="1" ht="14.1" customHeight="1">
      <c r="A39" s="607"/>
      <c r="B39" s="609"/>
      <c r="C39" s="39" t="s">
        <v>65</v>
      </c>
      <c r="D39" s="98"/>
      <c r="E39" s="98"/>
      <c r="F39" s="98"/>
      <c r="G39" s="98"/>
      <c r="H39" s="48">
        <f>(H33*70)+(H34*75)+(H35*25)+(H36*60)+(H37*150)+(H38*45)</f>
        <v>615</v>
      </c>
      <c r="I39" s="48">
        <f>(I33*70)+(I34*75)+(I35*25)+(I36*60)+(I37*150)+(I38*45)</f>
        <v>685.17857142857144</v>
      </c>
      <c r="J39" s="614"/>
      <c r="K39" s="39" t="s">
        <v>38</v>
      </c>
      <c r="L39" s="47"/>
      <c r="M39" s="47"/>
      <c r="N39" s="47"/>
      <c r="O39" s="47"/>
      <c r="P39" s="48">
        <f>(P33*70)+(P34*75)+(P35*25)+(P36*60)+(P37*150)+(P38*45)</f>
        <v>0</v>
      </c>
      <c r="Q39" s="48">
        <f>(Q33*70)+(Q34*75)+(Q35*25)+(Q36*60)+(Q37*150)+(Q38*45)</f>
        <v>0</v>
      </c>
      <c r="R39" s="604"/>
      <c r="S39" s="39" t="s">
        <v>38</v>
      </c>
      <c r="T39" s="47"/>
      <c r="U39" s="47"/>
      <c r="V39" s="47"/>
      <c r="W39" s="47"/>
      <c r="X39" s="48">
        <f>(X33*70)+(X34*75)+(X35*25)+(X36*60)+(X37*150)+(X38*45)</f>
        <v>661.75</v>
      </c>
      <c r="Y39" s="48">
        <f>(Y33*70)+(Y34*75)+(Y35*25)+(Y36*60)+(Y37*150)+(Y38*45)</f>
        <v>751.89982811306345</v>
      </c>
      <c r="Z39" s="604"/>
      <c r="AA39" s="39" t="s">
        <v>38</v>
      </c>
      <c r="AB39" s="47"/>
      <c r="AC39" s="47"/>
      <c r="AD39" s="47"/>
      <c r="AE39" s="47"/>
      <c r="AF39" s="48">
        <f>(AF33*70)+(AF34*75)+(AF35*25)+(AF36*60)+(AF37*150)+(AF38*45)</f>
        <v>601.75</v>
      </c>
      <c r="AG39" s="48">
        <f>(AG33*70)+(AG34*75)+(AG35*25)+(AG36*60)+(AG37*150)+(AG38*45)</f>
        <v>673.85504201680669</v>
      </c>
      <c r="AH39" s="604"/>
      <c r="AI39" s="39" t="s">
        <v>38</v>
      </c>
      <c r="AJ39" s="47"/>
      <c r="AK39" s="47"/>
      <c r="AL39" s="47"/>
      <c r="AM39" s="47"/>
      <c r="AN39" s="48">
        <f>(AN33*70)+(AN34*75)+(AN35*25)+(AN36*60)+(AN37*150)+(AN38*45)</f>
        <v>619.25</v>
      </c>
      <c r="AO39" s="449">
        <f>(AO33*70)+(AO34*75)+(AO35*25)+(AO36*60)+(AO37*150)+(AO38*45)</f>
        <v>701.39285714285711</v>
      </c>
      <c r="AP39" s="631"/>
      <c r="AQ39" s="259"/>
      <c r="AR39" s="263"/>
      <c r="AS39" s="263"/>
      <c r="AT39" s="263"/>
      <c r="AU39" s="263"/>
      <c r="AV39" s="264"/>
      <c r="AW39" s="264"/>
    </row>
    <row r="40" spans="1:49" ht="6.75" customHeight="1">
      <c r="C40" s="43"/>
      <c r="F40" s="5"/>
      <c r="G40" s="5"/>
      <c r="K40" s="43"/>
      <c r="AA40" s="43"/>
      <c r="AB40"/>
      <c r="AC40"/>
      <c r="AD40"/>
      <c r="AE40"/>
      <c r="AI40" s="43"/>
      <c r="AM40"/>
      <c r="AQ40" s="43"/>
      <c r="AU40"/>
    </row>
    <row r="41" spans="1:49" ht="19.5" customHeight="1">
      <c r="C41" s="43" t="s">
        <v>53</v>
      </c>
      <c r="F41" s="5"/>
      <c r="G41" s="5"/>
      <c r="K41" s="43" t="s">
        <v>60</v>
      </c>
      <c r="S41" s="10" t="s">
        <v>54</v>
      </c>
      <c r="AA41" s="43"/>
      <c r="AB41"/>
      <c r="AC41"/>
      <c r="AD41"/>
      <c r="AE41"/>
      <c r="AI41" s="43"/>
      <c r="AM41"/>
      <c r="AQ41" s="43"/>
      <c r="AU41"/>
    </row>
    <row r="42" spans="1:49" ht="18.75" customHeight="1">
      <c r="C42" s="598" t="s">
        <v>119</v>
      </c>
      <c r="D42" s="598"/>
      <c r="E42" s="598"/>
      <c r="F42" s="598"/>
      <c r="G42" s="598"/>
      <c r="H42" s="598"/>
      <c r="I42" s="598"/>
      <c r="J42" s="598"/>
      <c r="K42" s="598"/>
      <c r="L42" s="598"/>
      <c r="M42" s="598"/>
      <c r="N42" s="598"/>
      <c r="O42" s="598"/>
      <c r="AA42" s="43"/>
      <c r="AB42"/>
      <c r="AC42"/>
      <c r="AD42"/>
      <c r="AE42"/>
      <c r="AH42"/>
      <c r="AI42"/>
      <c r="AM42"/>
      <c r="AN42"/>
      <c r="AP42"/>
      <c r="AQ42"/>
      <c r="AU42"/>
      <c r="AV42"/>
    </row>
    <row r="43" spans="1:49" ht="14.1" customHeight="1">
      <c r="AB43"/>
      <c r="AC43"/>
      <c r="AD43"/>
      <c r="AH43" s="324"/>
      <c r="AI43" s="325"/>
      <c r="AJ43" s="324"/>
      <c r="AK43" s="326"/>
      <c r="AL43" s="326"/>
      <c r="AM43" s="326"/>
      <c r="AN43" s="327"/>
    </row>
    <row r="44" spans="1:49" ht="14.1" customHeight="1">
      <c r="B44" s="326"/>
      <c r="C44" s="330"/>
      <c r="D44" s="326"/>
      <c r="E44" s="326"/>
      <c r="F44" s="326"/>
      <c r="G44" s="326"/>
      <c r="H44" s="327"/>
      <c r="AB44"/>
      <c r="AC44"/>
      <c r="AD44"/>
      <c r="AH44" s="324"/>
      <c r="AI44" s="325"/>
      <c r="AJ44" s="324"/>
      <c r="AK44" s="326"/>
      <c r="AL44" s="324"/>
      <c r="AM44" s="328"/>
      <c r="AN44" s="327"/>
    </row>
    <row r="45" spans="1:49" ht="14.1" customHeight="1">
      <c r="B45" s="326"/>
      <c r="C45" s="325"/>
      <c r="D45" s="326"/>
      <c r="E45" s="326"/>
      <c r="F45" s="331"/>
      <c r="G45" s="326"/>
      <c r="H45" s="327"/>
      <c r="AB45"/>
      <c r="AC45"/>
      <c r="AD45"/>
      <c r="AH45" s="324"/>
      <c r="AI45" s="325"/>
      <c r="AJ45" s="324"/>
      <c r="AK45" s="326"/>
      <c r="AL45" s="326"/>
      <c r="AM45" s="326"/>
      <c r="AN45" s="327"/>
    </row>
    <row r="46" spans="1:49" ht="14.1" customHeight="1">
      <c r="B46" s="326"/>
      <c r="C46" s="330"/>
      <c r="D46" s="326"/>
      <c r="E46" s="326"/>
      <c r="F46" s="326"/>
      <c r="G46" s="326"/>
      <c r="H46" s="327"/>
      <c r="AB46"/>
      <c r="AC46"/>
      <c r="AD46"/>
      <c r="AH46" s="324"/>
      <c r="AI46" s="325"/>
      <c r="AJ46" s="324"/>
      <c r="AK46" s="326"/>
      <c r="AL46" s="326"/>
      <c r="AM46" s="326"/>
      <c r="AN46" s="327"/>
    </row>
    <row r="47" spans="1:49" ht="14.1" customHeight="1">
      <c r="B47" s="326"/>
      <c r="C47" s="325"/>
      <c r="D47" s="326"/>
      <c r="E47" s="332"/>
      <c r="F47" s="326"/>
      <c r="G47" s="326"/>
      <c r="H47" s="327"/>
      <c r="AH47" s="329"/>
      <c r="AI47" s="325"/>
      <c r="AJ47" s="324"/>
      <c r="AK47" s="324"/>
      <c r="AL47" s="324"/>
      <c r="AM47" s="326"/>
      <c r="AN47" s="327"/>
    </row>
    <row r="48" spans="1:49" ht="14.1" customHeight="1">
      <c r="B48" s="326"/>
      <c r="C48" s="325"/>
      <c r="D48" s="326"/>
      <c r="E48" s="333"/>
      <c r="F48" s="333"/>
      <c r="G48" s="326"/>
      <c r="H48" s="327"/>
      <c r="AH48" s="329"/>
      <c r="AI48" s="325"/>
      <c r="AJ48" s="324"/>
      <c r="AK48" s="324"/>
      <c r="AL48" s="324"/>
      <c r="AM48" s="326"/>
      <c r="AN48" s="327"/>
    </row>
    <row r="49" spans="2:8" ht="14.1" customHeight="1">
      <c r="B49" s="224"/>
      <c r="C49" s="334"/>
      <c r="D49" s="324"/>
      <c r="E49" s="332"/>
      <c r="F49" s="324"/>
      <c r="G49" s="324"/>
      <c r="H49" s="327"/>
    </row>
    <row r="50" spans="2:8" ht="14.1" customHeight="1">
      <c r="B50" s="324"/>
      <c r="C50" s="334"/>
      <c r="D50" s="324"/>
      <c r="E50" s="335"/>
      <c r="F50" s="324"/>
      <c r="G50" s="326"/>
      <c r="H50" s="327"/>
    </row>
  </sheetData>
  <mergeCells count="29">
    <mergeCell ref="AQ3:AR3"/>
    <mergeCell ref="AQ21:AQ23"/>
    <mergeCell ref="AP33:AP39"/>
    <mergeCell ref="C42:O42"/>
    <mergeCell ref="A20:A23"/>
    <mergeCell ref="AI21:AI23"/>
    <mergeCell ref="C21:C23"/>
    <mergeCell ref="S21:S23"/>
    <mergeCell ref="B33:B39"/>
    <mergeCell ref="J33:J39"/>
    <mergeCell ref="R33:R39"/>
    <mergeCell ref="Z33:Z39"/>
    <mergeCell ref="AH33:AH39"/>
    <mergeCell ref="A3:A4"/>
    <mergeCell ref="A5:A7"/>
    <mergeCell ref="AA21:AA23"/>
    <mergeCell ref="D1:J1"/>
    <mergeCell ref="AI3:AJ3"/>
    <mergeCell ref="K3:L3"/>
    <mergeCell ref="K2:AO2"/>
    <mergeCell ref="S3:T3"/>
    <mergeCell ref="C3:D3"/>
    <mergeCell ref="AA3:AB3"/>
    <mergeCell ref="D2:E2"/>
    <mergeCell ref="J5:Q31"/>
    <mergeCell ref="A8:A13"/>
    <mergeCell ref="A14:A19"/>
    <mergeCell ref="A33:A39"/>
    <mergeCell ref="A24:A31"/>
  </mergeCells>
  <phoneticPr fontId="21" type="noConversion"/>
  <pageMargins left="3.937007874015748E-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W49"/>
  <sheetViews>
    <sheetView zoomScaleNormal="100" workbookViewId="0">
      <selection activeCell="S30" sqref="S30"/>
    </sheetView>
  </sheetViews>
  <sheetFormatPr defaultRowHeight="14.1" customHeight="1"/>
  <cols>
    <col min="1" max="1" width="2.875" customWidth="1"/>
    <col min="2" max="2" width="3.625" style="10" customWidth="1"/>
    <col min="3" max="3" width="10.625" style="10" customWidth="1"/>
    <col min="4" max="4" width="4.625" customWidth="1"/>
    <col min="5" max="5" width="5.5" hidden="1" customWidth="1"/>
    <col min="6" max="6" width="5.75" hidden="1" customWidth="1"/>
    <col min="7" max="7" width="6.625" hidden="1" customWidth="1"/>
    <col min="8" max="8" width="3.625" style="32" customWidth="1"/>
    <col min="9" max="9" width="4.625" customWidth="1"/>
    <col min="10" max="10" width="3.625" style="10" customWidth="1"/>
    <col min="11" max="11" width="10.625" style="10" customWidth="1"/>
    <col min="12" max="12" width="4.625" style="10" customWidth="1"/>
    <col min="13" max="13" width="6.625" hidden="1" customWidth="1"/>
    <col min="14" max="14" width="5.875" hidden="1" customWidth="1"/>
    <col min="15" max="15" width="6" hidden="1" customWidth="1"/>
    <col min="16" max="16" width="3.625" style="32" customWidth="1"/>
    <col min="17" max="17" width="4.625" customWidth="1"/>
    <col min="18" max="18" width="3.625" style="10" customWidth="1"/>
    <col min="19" max="19" width="10.625" style="10" customWidth="1"/>
    <col min="20" max="20" width="5" customWidth="1"/>
    <col min="21" max="21" width="2.375" hidden="1" customWidth="1"/>
    <col min="22" max="22" width="5.125" hidden="1" customWidth="1"/>
    <col min="23" max="23" width="4.625" hidden="1" customWidth="1"/>
    <col min="24" max="24" width="3.625" style="32" customWidth="1"/>
    <col min="25" max="25" width="4.625" customWidth="1"/>
    <col min="26" max="26" width="3.625" style="10" customWidth="1"/>
    <col min="27" max="27" width="10.625" style="10" customWidth="1"/>
    <col min="28" max="28" width="4.625" style="5" customWidth="1"/>
    <col min="29" max="29" width="6.625" style="5" hidden="1" customWidth="1"/>
    <col min="30" max="30" width="10.875" hidden="1" customWidth="1"/>
    <col min="31" max="31" width="4.625" hidden="1" customWidth="1"/>
    <col min="32" max="32" width="3.625" style="32" customWidth="1"/>
    <col min="33" max="33" width="4.625" customWidth="1"/>
    <col min="34" max="34" width="3.625" style="10" customWidth="1"/>
    <col min="35" max="35" width="10.625" style="10" customWidth="1"/>
    <col min="36" max="36" width="5.125" customWidth="1"/>
    <col min="37" max="38" width="10.875" hidden="1" customWidth="1"/>
    <col min="39" max="39" width="4.625" hidden="1" customWidth="1"/>
    <col min="40" max="40" width="3.625" style="32" customWidth="1"/>
    <col min="41" max="41" width="4.625" customWidth="1"/>
  </cols>
  <sheetData>
    <row r="1" spans="1:41" ht="19.5" customHeight="1">
      <c r="A1" s="8"/>
      <c r="B1" s="40"/>
      <c r="C1" s="40"/>
      <c r="D1" s="617" t="s">
        <v>18</v>
      </c>
      <c r="E1" s="617"/>
      <c r="F1" s="617"/>
      <c r="G1" s="617"/>
      <c r="H1" s="617"/>
      <c r="I1" s="617"/>
      <c r="J1" s="617"/>
      <c r="K1" s="5" t="s">
        <v>581</v>
      </c>
      <c r="L1" t="s">
        <v>513</v>
      </c>
      <c r="Z1" s="40"/>
      <c r="AA1" s="40"/>
      <c r="AB1" s="8"/>
      <c r="AC1" s="8"/>
      <c r="AG1" s="8"/>
      <c r="AH1" s="40"/>
      <c r="AI1" s="40"/>
      <c r="AJ1" s="8"/>
      <c r="AK1" s="8"/>
      <c r="AL1" s="8"/>
      <c r="AO1" s="8"/>
    </row>
    <row r="2" spans="1:41" ht="14.1" customHeight="1">
      <c r="A2" s="2" t="s">
        <v>17</v>
      </c>
      <c r="B2" s="41" t="s">
        <v>30</v>
      </c>
      <c r="C2" s="41" t="s">
        <v>1</v>
      </c>
      <c r="D2" s="600">
        <v>570</v>
      </c>
      <c r="E2" s="600"/>
      <c r="F2" s="31"/>
      <c r="G2" s="31"/>
      <c r="H2" s="31"/>
      <c r="I2" s="31"/>
      <c r="J2" s="44"/>
      <c r="K2" s="618" t="s">
        <v>576</v>
      </c>
      <c r="L2" s="619"/>
      <c r="M2" s="619"/>
      <c r="N2" s="619"/>
      <c r="O2" s="619"/>
      <c r="P2" s="619"/>
      <c r="Q2" s="619"/>
      <c r="R2" s="619"/>
      <c r="S2" s="619"/>
      <c r="T2" s="619"/>
      <c r="U2" s="619"/>
      <c r="V2" s="619"/>
      <c r="W2" s="619"/>
      <c r="X2" s="619"/>
      <c r="Y2" s="619"/>
      <c r="Z2" s="619"/>
      <c r="AA2" s="619"/>
      <c r="AB2" s="619"/>
      <c r="AC2" s="619"/>
      <c r="AD2" s="619"/>
      <c r="AE2" s="619"/>
      <c r="AF2" s="619"/>
      <c r="AG2" s="619"/>
      <c r="AH2" s="619"/>
      <c r="AI2" s="619"/>
      <c r="AJ2" s="619"/>
      <c r="AK2" s="619"/>
      <c r="AL2" s="619"/>
      <c r="AM2" s="619"/>
      <c r="AN2" s="619"/>
      <c r="AO2" s="619"/>
    </row>
    <row r="3" spans="1:41" s="10" customFormat="1" ht="14.1" customHeight="1">
      <c r="A3" s="615" t="s">
        <v>21</v>
      </c>
      <c r="B3" s="11"/>
      <c r="C3" s="616">
        <v>45558</v>
      </c>
      <c r="D3" s="616"/>
      <c r="E3" s="16"/>
      <c r="F3" s="16"/>
      <c r="G3" s="16"/>
      <c r="H3" s="28"/>
      <c r="I3" s="11" t="s">
        <v>22</v>
      </c>
      <c r="J3" s="11"/>
      <c r="K3" s="616">
        <f>C3+1</f>
        <v>45559</v>
      </c>
      <c r="L3" s="616"/>
      <c r="M3" s="16"/>
      <c r="N3" s="16"/>
      <c r="O3" s="16"/>
      <c r="P3" s="28"/>
      <c r="Q3" s="11" t="s">
        <v>23</v>
      </c>
      <c r="R3" s="120"/>
      <c r="S3" s="616">
        <f>C3+2</f>
        <v>45560</v>
      </c>
      <c r="T3" s="616"/>
      <c r="U3" s="16"/>
      <c r="V3" s="16"/>
      <c r="W3" s="16"/>
      <c r="X3" s="28"/>
      <c r="Y3" s="11" t="s">
        <v>24</v>
      </c>
      <c r="Z3" s="120"/>
      <c r="AA3" s="616">
        <f>C3+3</f>
        <v>45561</v>
      </c>
      <c r="AB3" s="616"/>
      <c r="AC3" s="16"/>
      <c r="AD3" s="16"/>
      <c r="AE3" s="16"/>
      <c r="AF3" s="28"/>
      <c r="AG3" s="11" t="s">
        <v>25</v>
      </c>
      <c r="AH3" s="123"/>
      <c r="AI3" s="635">
        <f>C3+4</f>
        <v>45562</v>
      </c>
      <c r="AJ3" s="635"/>
      <c r="AK3" s="242"/>
      <c r="AL3" s="242"/>
      <c r="AM3" s="242"/>
      <c r="AN3" s="100"/>
      <c r="AO3" s="11" t="s">
        <v>117</v>
      </c>
    </row>
    <row r="4" spans="1:41" s="10" customFormat="1" ht="14.1" customHeight="1">
      <c r="A4" s="615"/>
      <c r="B4" s="11" t="s">
        <v>11</v>
      </c>
      <c r="C4" s="11" t="s">
        <v>12</v>
      </c>
      <c r="D4" s="11" t="s">
        <v>27</v>
      </c>
      <c r="E4" s="11" t="s">
        <v>32</v>
      </c>
      <c r="F4" s="11" t="s">
        <v>34</v>
      </c>
      <c r="G4" s="11" t="s">
        <v>37</v>
      </c>
      <c r="H4" s="28" t="s">
        <v>31</v>
      </c>
      <c r="I4" s="11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34</v>
      </c>
      <c r="O4" s="11" t="s">
        <v>37</v>
      </c>
      <c r="P4" s="28" t="s">
        <v>31</v>
      </c>
      <c r="Q4" s="11" t="s">
        <v>55</v>
      </c>
      <c r="R4" s="120" t="s">
        <v>11</v>
      </c>
      <c r="S4" s="11" t="s">
        <v>12</v>
      </c>
      <c r="T4" s="11" t="s">
        <v>27</v>
      </c>
      <c r="U4" s="11" t="s">
        <v>32</v>
      </c>
      <c r="V4" s="11" t="s">
        <v>34</v>
      </c>
      <c r="W4" s="11" t="s">
        <v>37</v>
      </c>
      <c r="X4" s="28" t="s">
        <v>31</v>
      </c>
      <c r="Y4" s="11" t="s">
        <v>55</v>
      </c>
      <c r="Z4" s="120" t="s">
        <v>11</v>
      </c>
      <c r="AA4" s="11" t="s">
        <v>12</v>
      </c>
      <c r="AB4" s="11" t="s">
        <v>27</v>
      </c>
      <c r="AC4" s="11" t="s">
        <v>32</v>
      </c>
      <c r="AD4" s="11" t="s">
        <v>34</v>
      </c>
      <c r="AE4" s="11" t="s">
        <v>37</v>
      </c>
      <c r="AF4" s="28" t="s">
        <v>31</v>
      </c>
      <c r="AG4" s="11" t="s">
        <v>55</v>
      </c>
      <c r="AH4" s="11" t="s">
        <v>11</v>
      </c>
      <c r="AI4" s="322" t="s">
        <v>12</v>
      </c>
      <c r="AJ4" s="322" t="s">
        <v>15</v>
      </c>
      <c r="AK4" s="322" t="s">
        <v>32</v>
      </c>
      <c r="AL4" s="322" t="s">
        <v>33</v>
      </c>
      <c r="AM4" s="322" t="s">
        <v>36</v>
      </c>
      <c r="AN4" s="323" t="s">
        <v>31</v>
      </c>
      <c r="AO4" s="322" t="s">
        <v>55</v>
      </c>
    </row>
    <row r="5" spans="1:41" s="10" customFormat="1" ht="14.1" customHeight="1">
      <c r="A5" s="599" t="s">
        <v>28</v>
      </c>
      <c r="B5" s="73" t="s">
        <v>95</v>
      </c>
      <c r="C5" s="117" t="s">
        <v>96</v>
      </c>
      <c r="D5" s="118">
        <v>80</v>
      </c>
      <c r="E5" s="67">
        <f>D5/20</f>
        <v>4</v>
      </c>
      <c r="F5" s="11"/>
      <c r="G5" s="11"/>
      <c r="H5" s="107">
        <f>(D5*$D$2)/1000</f>
        <v>45.6</v>
      </c>
      <c r="I5" s="65"/>
      <c r="J5" s="73" t="s">
        <v>95</v>
      </c>
      <c r="K5" s="117" t="s">
        <v>96</v>
      </c>
      <c r="L5" s="118">
        <v>80</v>
      </c>
      <c r="M5" s="67">
        <f>L5/20</f>
        <v>4</v>
      </c>
      <c r="N5" s="11"/>
      <c r="O5" s="11"/>
      <c r="P5" s="107">
        <f>(L5*$D$2)/1000</f>
        <v>45.6</v>
      </c>
      <c r="Q5" s="65"/>
      <c r="R5" s="73" t="s">
        <v>104</v>
      </c>
      <c r="S5" s="117" t="s">
        <v>96</v>
      </c>
      <c r="T5" s="118">
        <v>100</v>
      </c>
      <c r="U5" s="67">
        <f>T5/20</f>
        <v>5</v>
      </c>
      <c r="V5" s="11"/>
      <c r="W5" s="11"/>
      <c r="X5" s="107">
        <f>(T5*$D$2)/1000</f>
        <v>57</v>
      </c>
      <c r="Y5" s="128"/>
      <c r="Z5" s="73" t="s">
        <v>447</v>
      </c>
      <c r="AA5" s="117" t="s">
        <v>347</v>
      </c>
      <c r="AB5" s="118">
        <v>80</v>
      </c>
      <c r="AC5" s="67">
        <f>AB5/20</f>
        <v>4</v>
      </c>
      <c r="AD5" s="11"/>
      <c r="AE5" s="11"/>
      <c r="AF5" s="107">
        <f>(AB5*$D$2)/1000</f>
        <v>45.6</v>
      </c>
      <c r="AG5" s="128"/>
      <c r="AH5" s="73" t="s">
        <v>95</v>
      </c>
      <c r="AI5" s="117" t="s">
        <v>96</v>
      </c>
      <c r="AJ5" s="118">
        <v>80</v>
      </c>
      <c r="AK5" s="67">
        <f>AJ5/20</f>
        <v>4</v>
      </c>
      <c r="AL5" s="11"/>
      <c r="AM5" s="11"/>
      <c r="AN5" s="107">
        <f>(AJ5*$D$2)/1000</f>
        <v>45.6</v>
      </c>
      <c r="AO5" s="432"/>
    </row>
    <row r="6" spans="1:41" s="10" customFormat="1" ht="14.1" customHeight="1">
      <c r="A6" s="599"/>
      <c r="B6" s="66" t="s">
        <v>78</v>
      </c>
      <c r="C6" s="75" t="s">
        <v>98</v>
      </c>
      <c r="D6" s="76">
        <v>20</v>
      </c>
      <c r="E6" s="67">
        <f>D6/20</f>
        <v>1</v>
      </c>
      <c r="F6" s="67"/>
      <c r="G6" s="11"/>
      <c r="H6" s="107">
        <f>(D6*$D$2)/1000</f>
        <v>11.4</v>
      </c>
      <c r="I6" s="65"/>
      <c r="J6" s="66" t="s">
        <v>97</v>
      </c>
      <c r="K6" s="75" t="s">
        <v>98</v>
      </c>
      <c r="L6" s="76">
        <v>10</v>
      </c>
      <c r="M6" s="67">
        <f>L6/20</f>
        <v>0.5</v>
      </c>
      <c r="N6" s="67"/>
      <c r="O6" s="11"/>
      <c r="P6" s="107">
        <f>(L6*$D$2)/1000</f>
        <v>5.7</v>
      </c>
      <c r="Q6" s="111"/>
      <c r="R6" s="66" t="s">
        <v>78</v>
      </c>
      <c r="S6" s="75"/>
      <c r="T6" s="76"/>
      <c r="U6" s="67"/>
      <c r="V6" s="67"/>
      <c r="W6" s="70"/>
      <c r="X6" s="111"/>
      <c r="Y6" s="129"/>
      <c r="Z6" s="66" t="s">
        <v>349</v>
      </c>
      <c r="AA6" s="75" t="s">
        <v>448</v>
      </c>
      <c r="AB6" s="76">
        <v>20</v>
      </c>
      <c r="AC6" s="67">
        <f>AB6/20</f>
        <v>1</v>
      </c>
      <c r="AD6" s="67"/>
      <c r="AE6" s="70"/>
      <c r="AF6" s="107">
        <f>(AB6*$D$2)/1000</f>
        <v>11.4</v>
      </c>
      <c r="AG6" s="316"/>
      <c r="AH6" s="66" t="s">
        <v>78</v>
      </c>
      <c r="AI6" s="75" t="s">
        <v>98</v>
      </c>
      <c r="AJ6" s="76">
        <v>10</v>
      </c>
      <c r="AK6" s="67">
        <f>AJ6/20</f>
        <v>0.5</v>
      </c>
      <c r="AL6" s="67"/>
      <c r="AM6" s="11"/>
      <c r="AN6" s="107">
        <f>(AJ6*$D$2)/1000</f>
        <v>5.7</v>
      </c>
      <c r="AO6" s="432"/>
    </row>
    <row r="7" spans="1:41" s="10" customFormat="1" ht="14.1" customHeight="1">
      <c r="A7" s="599"/>
      <c r="B7" s="18" t="s">
        <v>99</v>
      </c>
      <c r="C7" s="6"/>
      <c r="D7" s="11"/>
      <c r="E7" s="11"/>
      <c r="F7" s="11"/>
      <c r="G7" s="11"/>
      <c r="H7" s="28"/>
      <c r="I7" s="65"/>
      <c r="J7" s="18" t="s">
        <v>99</v>
      </c>
      <c r="K7" s="6"/>
      <c r="L7" s="11"/>
      <c r="M7" s="11"/>
      <c r="N7" s="11"/>
      <c r="O7" s="11"/>
      <c r="P7" s="28"/>
      <c r="Q7" s="111"/>
      <c r="R7" s="18" t="s">
        <v>99</v>
      </c>
      <c r="S7" s="6"/>
      <c r="T7" s="26"/>
      <c r="U7" s="11"/>
      <c r="V7" s="11"/>
      <c r="W7" s="11"/>
      <c r="X7" s="65"/>
      <c r="Y7" s="129"/>
      <c r="Z7" s="18" t="s">
        <v>348</v>
      </c>
      <c r="AA7" s="6"/>
      <c r="AB7" s="26"/>
      <c r="AC7" s="11"/>
      <c r="AD7" s="11"/>
      <c r="AE7" s="11"/>
      <c r="AF7" s="65"/>
      <c r="AG7" s="316"/>
      <c r="AH7" s="18" t="s">
        <v>99</v>
      </c>
      <c r="AI7" s="6"/>
      <c r="AJ7" s="11"/>
      <c r="AK7" s="11"/>
      <c r="AL7" s="11"/>
      <c r="AM7" s="11"/>
      <c r="AN7" s="28"/>
      <c r="AO7" s="432"/>
    </row>
    <row r="8" spans="1:41" s="10" customFormat="1" ht="14.1" customHeight="1">
      <c r="A8" s="623" t="s">
        <v>29</v>
      </c>
      <c r="B8" s="102" t="s">
        <v>318</v>
      </c>
      <c r="C8" s="86" t="s">
        <v>340</v>
      </c>
      <c r="D8" s="90">
        <v>65</v>
      </c>
      <c r="E8" s="109"/>
      <c r="F8" s="90">
        <f>D8/35</f>
        <v>1.8571428571428572</v>
      </c>
      <c r="G8" s="143"/>
      <c r="H8" s="28">
        <f>(D8*$D$2)/1000</f>
        <v>37.049999999999997</v>
      </c>
      <c r="I8" s="91"/>
      <c r="J8" s="587" t="s">
        <v>313</v>
      </c>
      <c r="K8" s="86" t="s">
        <v>148</v>
      </c>
      <c r="L8" s="90">
        <v>85</v>
      </c>
      <c r="M8" s="187"/>
      <c r="N8" s="93">
        <f>L8*0.8/35</f>
        <v>1.9428571428571428</v>
      </c>
      <c r="O8" s="89"/>
      <c r="P8" s="107">
        <f>(L8*$D$2)/1000</f>
        <v>48.45</v>
      </c>
      <c r="Q8" s="91"/>
      <c r="R8" s="165" t="s">
        <v>599</v>
      </c>
      <c r="S8" s="86" t="s">
        <v>216</v>
      </c>
      <c r="T8" s="90">
        <v>38</v>
      </c>
      <c r="U8" s="201"/>
      <c r="V8" s="90">
        <f>T8/35</f>
        <v>1.0857142857142856</v>
      </c>
      <c r="W8" s="89"/>
      <c r="X8" s="107">
        <f>(T8*$D$2)/1000</f>
        <v>21.66</v>
      </c>
      <c r="Y8" s="88"/>
      <c r="Z8" s="49" t="s">
        <v>596</v>
      </c>
      <c r="AA8" s="86" t="s">
        <v>616</v>
      </c>
      <c r="AB8" s="89">
        <v>80</v>
      </c>
      <c r="AC8" s="109"/>
      <c r="AD8" s="90">
        <f>AB8*0.7/35</f>
        <v>1.6</v>
      </c>
      <c r="AE8" s="143"/>
      <c r="AF8" s="28">
        <f>(AB8*$D$2)/1000</f>
        <v>45.6</v>
      </c>
      <c r="AG8" s="91"/>
      <c r="AH8" s="344" t="s">
        <v>449</v>
      </c>
      <c r="AI8" s="345" t="s">
        <v>598</v>
      </c>
      <c r="AJ8" s="90">
        <v>80</v>
      </c>
      <c r="AK8" s="187"/>
      <c r="AL8" s="93">
        <f>AJ8*0.7/35</f>
        <v>1.6</v>
      </c>
      <c r="AM8" s="188"/>
      <c r="AN8" s="107">
        <f>(AJ8*$D$2)/1000</f>
        <v>45.6</v>
      </c>
      <c r="AO8" s="432"/>
    </row>
    <row r="9" spans="1:41" s="10" customFormat="1" ht="14.1" customHeight="1">
      <c r="A9" s="623"/>
      <c r="B9" s="51" t="s">
        <v>294</v>
      </c>
      <c r="C9" s="86" t="s">
        <v>224</v>
      </c>
      <c r="D9" s="90">
        <v>15</v>
      </c>
      <c r="E9" s="109"/>
      <c r="F9" s="132"/>
      <c r="G9" s="89">
        <f>D9/100</f>
        <v>0.15</v>
      </c>
      <c r="H9" s="28">
        <f>(D9*$D$2)/1000</f>
        <v>8.5500000000000007</v>
      </c>
      <c r="I9" s="88"/>
      <c r="J9" s="94" t="s">
        <v>619</v>
      </c>
      <c r="K9" s="153" t="s">
        <v>620</v>
      </c>
      <c r="L9" s="170">
        <v>2</v>
      </c>
      <c r="M9" s="132"/>
      <c r="N9" s="132"/>
      <c r="O9" s="143"/>
      <c r="P9" s="107">
        <f>(L9*$D$2)/1000</f>
        <v>1.1399999999999999</v>
      </c>
      <c r="Q9" s="88"/>
      <c r="R9" s="157" t="s">
        <v>600</v>
      </c>
      <c r="S9" s="166" t="s">
        <v>601</v>
      </c>
      <c r="T9" s="167">
        <v>13</v>
      </c>
      <c r="U9" s="177"/>
      <c r="V9" s="132">
        <f>T9*0.5/35</f>
        <v>0.18571428571428572</v>
      </c>
      <c r="W9" s="89"/>
      <c r="X9" s="107">
        <f>(T9*$D$2)/1000</f>
        <v>7.41</v>
      </c>
      <c r="Y9" s="88"/>
      <c r="Z9" s="94" t="s">
        <v>623</v>
      </c>
      <c r="AA9" s="86"/>
      <c r="AB9" s="89"/>
      <c r="AC9" s="109"/>
      <c r="AD9" s="132"/>
      <c r="AE9" s="89"/>
      <c r="AF9" s="28"/>
      <c r="AG9" s="88"/>
      <c r="AH9" s="344" t="s">
        <v>253</v>
      </c>
      <c r="AI9" s="225" t="s">
        <v>624</v>
      </c>
      <c r="AJ9" s="70">
        <v>1</v>
      </c>
      <c r="AK9" s="146"/>
      <c r="AL9" s="143"/>
      <c r="AM9" s="140"/>
      <c r="AN9" s="133">
        <f t="shared" ref="AN9:AN11" si="0">(AJ9*$D$2)/1000</f>
        <v>0.56999999999999995</v>
      </c>
      <c r="AO9" s="432"/>
    </row>
    <row r="10" spans="1:41" s="10" customFormat="1" ht="14.1" customHeight="1">
      <c r="A10" s="623"/>
      <c r="B10" s="51" t="s">
        <v>253</v>
      </c>
      <c r="C10" s="86" t="s">
        <v>223</v>
      </c>
      <c r="D10" s="90">
        <v>25</v>
      </c>
      <c r="E10" s="109"/>
      <c r="F10" s="90"/>
      <c r="G10" s="89">
        <f>D10/100</f>
        <v>0.25</v>
      </c>
      <c r="H10" s="28">
        <f>(D10*$D$2)/1000</f>
        <v>14.25</v>
      </c>
      <c r="I10" s="88"/>
      <c r="J10" s="94" t="s">
        <v>621</v>
      </c>
      <c r="K10" s="153" t="s">
        <v>149</v>
      </c>
      <c r="L10" s="170">
        <v>1</v>
      </c>
      <c r="M10" s="192"/>
      <c r="N10" s="132"/>
      <c r="O10" s="143"/>
      <c r="P10" s="107">
        <f>(L10*$D$2)/1000</f>
        <v>0.56999999999999995</v>
      </c>
      <c r="Q10" s="88"/>
      <c r="R10" s="94" t="s">
        <v>212</v>
      </c>
      <c r="S10" s="86" t="s">
        <v>219</v>
      </c>
      <c r="T10" s="90">
        <v>60</v>
      </c>
      <c r="U10" s="177"/>
      <c r="V10" s="140"/>
      <c r="W10" s="143">
        <f>T10/100</f>
        <v>0.6</v>
      </c>
      <c r="X10" s="107">
        <f t="shared" ref="X10:X15" si="1">(T10*$D$2)/1000</f>
        <v>34.200000000000003</v>
      </c>
      <c r="Y10" s="88"/>
      <c r="Z10" s="94" t="s">
        <v>138</v>
      </c>
      <c r="AA10" s="86"/>
      <c r="AB10" s="86"/>
      <c r="AC10" s="109"/>
      <c r="AD10" s="90"/>
      <c r="AE10" s="140"/>
      <c r="AF10" s="133"/>
      <c r="AG10" s="88"/>
      <c r="AH10" s="344" t="s">
        <v>337</v>
      </c>
      <c r="AI10" s="17" t="s">
        <v>306</v>
      </c>
      <c r="AJ10" s="70">
        <v>20</v>
      </c>
      <c r="AK10" s="93"/>
      <c r="AL10" s="93"/>
      <c r="AM10" s="89">
        <f>AJ10/100</f>
        <v>0.2</v>
      </c>
      <c r="AN10" s="133">
        <f t="shared" si="0"/>
        <v>11.4</v>
      </c>
      <c r="AO10" s="432"/>
    </row>
    <row r="11" spans="1:41" s="10" customFormat="1" ht="14.1" customHeight="1">
      <c r="A11" s="623"/>
      <c r="B11" s="51" t="s">
        <v>255</v>
      </c>
      <c r="C11" s="86"/>
      <c r="D11" s="90"/>
      <c r="E11" s="109"/>
      <c r="F11" s="132"/>
      <c r="G11" s="90"/>
      <c r="H11" s="133"/>
      <c r="I11" s="88"/>
      <c r="J11" s="103" t="s">
        <v>139</v>
      </c>
      <c r="K11" s="153" t="s">
        <v>622</v>
      </c>
      <c r="L11" s="170">
        <v>1</v>
      </c>
      <c r="M11" s="132"/>
      <c r="N11" s="132"/>
      <c r="O11" s="89"/>
      <c r="P11" s="107">
        <f>(L11*$D$2)/1000</f>
        <v>0.56999999999999995</v>
      </c>
      <c r="Q11" s="88"/>
      <c r="R11" s="94" t="s">
        <v>99</v>
      </c>
      <c r="S11" s="169" t="s">
        <v>220</v>
      </c>
      <c r="T11" s="93">
        <v>2</v>
      </c>
      <c r="U11" s="203"/>
      <c r="V11" s="132"/>
      <c r="W11" s="89"/>
      <c r="X11" s="107">
        <f t="shared" si="1"/>
        <v>1.1399999999999999</v>
      </c>
      <c r="Y11" s="88"/>
      <c r="Z11" s="94" t="s">
        <v>597</v>
      </c>
      <c r="AA11" s="86"/>
      <c r="AB11" s="86"/>
      <c r="AC11" s="109"/>
      <c r="AD11" s="132"/>
      <c r="AE11" s="89"/>
      <c r="AF11" s="133"/>
      <c r="AG11" s="88"/>
      <c r="AH11" s="344" t="s">
        <v>595</v>
      </c>
      <c r="AI11" s="17" t="s">
        <v>220</v>
      </c>
      <c r="AJ11" s="70">
        <v>2</v>
      </c>
      <c r="AK11" s="50"/>
      <c r="AL11" s="132"/>
      <c r="AM11" s="89"/>
      <c r="AN11" s="133">
        <f t="shared" si="0"/>
        <v>1.1399999999999999</v>
      </c>
      <c r="AO11" s="432"/>
    </row>
    <row r="12" spans="1:41" s="10" customFormat="1" ht="14.1" customHeight="1">
      <c r="A12" s="623"/>
      <c r="B12" s="103" t="s">
        <v>258</v>
      </c>
      <c r="C12" s="86"/>
      <c r="D12" s="90"/>
      <c r="E12" s="109"/>
      <c r="F12" s="90"/>
      <c r="G12" s="143"/>
      <c r="H12" s="85"/>
      <c r="I12" s="91"/>
      <c r="J12" s="194"/>
      <c r="K12" s="86"/>
      <c r="L12" s="90"/>
      <c r="M12" s="93"/>
      <c r="N12" s="93"/>
      <c r="O12" s="192"/>
      <c r="P12" s="133"/>
      <c r="Q12" s="88"/>
      <c r="R12" s="94" t="s">
        <v>0</v>
      </c>
      <c r="S12" s="86" t="s">
        <v>602</v>
      </c>
      <c r="T12" s="90">
        <v>1</v>
      </c>
      <c r="U12" s="89"/>
      <c r="V12" s="132"/>
      <c r="W12" s="89"/>
      <c r="X12" s="107">
        <f t="shared" si="1"/>
        <v>0.56999999999999995</v>
      </c>
      <c r="Y12" s="88"/>
      <c r="Z12" s="191" t="s">
        <v>230</v>
      </c>
      <c r="AA12" s="286"/>
      <c r="AB12" s="300"/>
      <c r="AC12" s="109"/>
      <c r="AD12" s="90"/>
      <c r="AE12" s="143"/>
      <c r="AF12" s="85"/>
      <c r="AG12" s="88"/>
      <c r="AH12" s="194" t="s">
        <v>258</v>
      </c>
      <c r="AI12" s="86"/>
      <c r="AJ12" s="90"/>
      <c r="AK12" s="93"/>
      <c r="AL12" s="93"/>
      <c r="AM12" s="192"/>
      <c r="AN12" s="133"/>
      <c r="AO12" s="432"/>
    </row>
    <row r="13" spans="1:41" s="10" customFormat="1" ht="14.1" customHeight="1">
      <c r="A13" s="623"/>
      <c r="B13" s="235"/>
      <c r="C13" s="101"/>
      <c r="D13" s="170"/>
      <c r="E13" s="140"/>
      <c r="F13" s="140"/>
      <c r="G13" s="156"/>
      <c r="H13" s="107"/>
      <c r="I13" s="88"/>
      <c r="J13" s="193"/>
      <c r="K13" s="169"/>
      <c r="L13" s="93"/>
      <c r="M13" s="93"/>
      <c r="N13" s="93"/>
      <c r="O13" s="93"/>
      <c r="P13" s="217"/>
      <c r="Q13" s="88"/>
      <c r="R13" s="94" t="s">
        <v>221</v>
      </c>
      <c r="S13" s="169" t="s">
        <v>223</v>
      </c>
      <c r="T13" s="93">
        <v>30</v>
      </c>
      <c r="U13" s="203"/>
      <c r="V13" s="132"/>
      <c r="W13" s="143">
        <f>T13/100</f>
        <v>0.3</v>
      </c>
      <c r="X13" s="107">
        <f t="shared" si="1"/>
        <v>17.100000000000001</v>
      </c>
      <c r="Y13" s="88"/>
      <c r="Z13" s="94"/>
      <c r="AA13" s="153"/>
      <c r="AB13" s="170"/>
      <c r="AC13" s="109"/>
      <c r="AD13" s="132"/>
      <c r="AE13" s="89"/>
      <c r="AF13" s="133"/>
      <c r="AG13" s="88"/>
      <c r="AH13" s="83"/>
      <c r="AI13" s="86"/>
      <c r="AJ13" s="105"/>
      <c r="AK13" s="50"/>
      <c r="AL13" s="90"/>
      <c r="AM13" s="89"/>
      <c r="AN13" s="100"/>
      <c r="AO13" s="432"/>
    </row>
    <row r="14" spans="1:41" s="10" customFormat="1" ht="14.1" customHeight="1">
      <c r="A14" s="623"/>
      <c r="B14" s="222"/>
      <c r="C14" s="86"/>
      <c r="D14" s="87"/>
      <c r="E14" s="53"/>
      <c r="F14" s="53"/>
      <c r="G14" s="89"/>
      <c r="H14" s="100"/>
      <c r="I14" s="88"/>
      <c r="J14" s="93"/>
      <c r="K14" s="86"/>
      <c r="L14" s="90"/>
      <c r="M14" s="183"/>
      <c r="N14" s="108"/>
      <c r="O14" s="89"/>
      <c r="P14" s="100"/>
      <c r="Q14" s="88"/>
      <c r="R14" s="247" t="s">
        <v>72</v>
      </c>
      <c r="S14" s="86" t="s">
        <v>224</v>
      </c>
      <c r="T14" s="178">
        <v>10</v>
      </c>
      <c r="U14" s="152"/>
      <c r="V14" s="132"/>
      <c r="W14" s="143">
        <f>T14/100</f>
        <v>0.1</v>
      </c>
      <c r="X14" s="107">
        <f t="shared" si="1"/>
        <v>5.7</v>
      </c>
      <c r="Y14" s="88"/>
      <c r="Z14" s="121"/>
      <c r="AA14" s="110"/>
      <c r="AB14" s="108"/>
      <c r="AC14" s="53"/>
      <c r="AD14" s="53"/>
      <c r="AE14" s="89"/>
      <c r="AF14" s="430"/>
      <c r="AG14" s="88"/>
      <c r="AH14" s="93"/>
      <c r="AI14" s="86"/>
      <c r="AJ14" s="434"/>
      <c r="AK14" s="90"/>
      <c r="AL14" s="90"/>
      <c r="AM14" s="89"/>
      <c r="AN14" s="430"/>
      <c r="AO14" s="432"/>
    </row>
    <row r="15" spans="1:41" s="10" customFormat="1" ht="14.1" customHeight="1">
      <c r="A15" s="623" t="s">
        <v>19</v>
      </c>
      <c r="B15" s="49" t="s">
        <v>457</v>
      </c>
      <c r="C15" s="86" t="s">
        <v>281</v>
      </c>
      <c r="D15" s="90">
        <v>40</v>
      </c>
      <c r="E15" s="146"/>
      <c r="F15" s="143">
        <f>D15/55</f>
        <v>0.72727272727272729</v>
      </c>
      <c r="G15" s="89"/>
      <c r="H15" s="85">
        <f t="shared" ref="H15:H18" si="2">(D15*$D$2)/1000</f>
        <v>22.8</v>
      </c>
      <c r="I15" s="88"/>
      <c r="J15" s="305" t="s">
        <v>300</v>
      </c>
      <c r="K15" s="86" t="s">
        <v>344</v>
      </c>
      <c r="L15" s="50">
        <v>70</v>
      </c>
      <c r="M15" s="132"/>
      <c r="N15" s="132"/>
      <c r="O15" s="143">
        <f>L15/100</f>
        <v>0.7</v>
      </c>
      <c r="P15" s="107">
        <f>(L15*1460)/1000</f>
        <v>102.2</v>
      </c>
      <c r="Q15" s="91"/>
      <c r="R15" s="581" t="s">
        <v>359</v>
      </c>
      <c r="S15" s="582" t="s">
        <v>603</v>
      </c>
      <c r="T15" s="134">
        <v>25</v>
      </c>
      <c r="U15" s="93">
        <v>0.8</v>
      </c>
      <c r="V15" s="93">
        <v>0.26</v>
      </c>
      <c r="W15" s="156"/>
      <c r="X15" s="107">
        <f t="shared" si="1"/>
        <v>14.25</v>
      </c>
      <c r="Y15" s="88"/>
      <c r="Z15" s="49" t="s">
        <v>121</v>
      </c>
      <c r="AA15" s="86" t="s">
        <v>243</v>
      </c>
      <c r="AB15" s="90">
        <v>5</v>
      </c>
      <c r="AC15" s="275"/>
      <c r="AD15" s="156"/>
      <c r="AE15" s="140">
        <f>AB15/100</f>
        <v>0.05</v>
      </c>
      <c r="AF15" s="100">
        <f>(AB15*$D$2)/1000</f>
        <v>2.85</v>
      </c>
      <c r="AG15" s="318"/>
      <c r="AH15" s="49" t="s">
        <v>330</v>
      </c>
      <c r="AI15" s="428" t="s">
        <v>577</v>
      </c>
      <c r="AJ15" s="223">
        <v>15</v>
      </c>
      <c r="AK15" s="132">
        <f>AJ15/35</f>
        <v>0.42857142857142855</v>
      </c>
      <c r="AL15" s="132"/>
      <c r="AM15" s="89"/>
      <c r="AN15" s="133">
        <f>(AJ15*$D$2)/1000</f>
        <v>8.5500000000000007</v>
      </c>
      <c r="AO15" s="432"/>
    </row>
    <row r="16" spans="1:41" s="10" customFormat="1" ht="14.1" customHeight="1">
      <c r="A16" s="623"/>
      <c r="B16" s="94" t="s">
        <v>458</v>
      </c>
      <c r="C16" s="86" t="s">
        <v>459</v>
      </c>
      <c r="D16" s="90">
        <v>10</v>
      </c>
      <c r="E16" s="132">
        <f>D16/70</f>
        <v>0.14285714285714285</v>
      </c>
      <c r="F16" s="132"/>
      <c r="G16" s="89"/>
      <c r="H16" s="85">
        <f t="shared" si="2"/>
        <v>5.7</v>
      </c>
      <c r="I16" s="91"/>
      <c r="J16" s="199" t="s">
        <v>143</v>
      </c>
      <c r="K16" s="86" t="s">
        <v>345</v>
      </c>
      <c r="L16" s="90">
        <v>5</v>
      </c>
      <c r="M16" s="132">
        <f>L16/15</f>
        <v>0.33333333333333331</v>
      </c>
      <c r="N16" s="132"/>
      <c r="O16" s="90"/>
      <c r="P16" s="107">
        <f>(L16*1460)/1000</f>
        <v>7.3</v>
      </c>
      <c r="Q16" s="88"/>
      <c r="R16" s="583" t="s">
        <v>604</v>
      </c>
      <c r="S16" s="101"/>
      <c r="T16" s="584"/>
      <c r="U16" s="132"/>
      <c r="V16" s="132"/>
      <c r="W16" s="143"/>
      <c r="X16" s="88"/>
      <c r="Y16" s="88"/>
      <c r="Z16" s="94" t="s">
        <v>231</v>
      </c>
      <c r="AA16" s="86" t="s">
        <v>209</v>
      </c>
      <c r="AB16" s="90">
        <v>10</v>
      </c>
      <c r="AC16" s="216"/>
      <c r="AD16" s="132">
        <f>AB16/35</f>
        <v>0.2857142857142857</v>
      </c>
      <c r="AE16" s="140"/>
      <c r="AF16" s="100">
        <f>(AB16*$D$2)/1000</f>
        <v>5.7</v>
      </c>
      <c r="AG16" s="317"/>
      <c r="AH16" s="94" t="s">
        <v>173</v>
      </c>
      <c r="AI16" s="169" t="s">
        <v>331</v>
      </c>
      <c r="AJ16" s="89">
        <v>10</v>
      </c>
      <c r="AK16" s="132"/>
      <c r="AL16" s="140"/>
      <c r="AM16" s="89">
        <f>AJ16/100</f>
        <v>0.1</v>
      </c>
      <c r="AN16" s="133">
        <f>(AJ16*$D$2)/1000</f>
        <v>5.7</v>
      </c>
      <c r="AO16" s="432"/>
    </row>
    <row r="17" spans="1:49" s="10" customFormat="1" ht="14.1" customHeight="1">
      <c r="A17" s="623"/>
      <c r="B17" s="94" t="s">
        <v>460</v>
      </c>
      <c r="C17" s="86" t="s">
        <v>224</v>
      </c>
      <c r="D17" s="90">
        <v>5</v>
      </c>
      <c r="E17" s="132"/>
      <c r="F17" s="140"/>
      <c r="G17" s="140">
        <f>D17/100</f>
        <v>0.05</v>
      </c>
      <c r="H17" s="85">
        <f t="shared" si="2"/>
        <v>2.85</v>
      </c>
      <c r="I17" s="88"/>
      <c r="J17" s="199" t="s">
        <v>265</v>
      </c>
      <c r="K17" s="86" t="s">
        <v>152</v>
      </c>
      <c r="L17" s="93">
        <v>3</v>
      </c>
      <c r="M17" s="132"/>
      <c r="N17" s="132"/>
      <c r="O17" s="143">
        <f>L17/100</f>
        <v>0.03</v>
      </c>
      <c r="P17" s="107">
        <f>(L17*1460)/1000</f>
        <v>4.38</v>
      </c>
      <c r="Q17" s="88"/>
      <c r="R17" s="585" t="s">
        <v>236</v>
      </c>
      <c r="S17" s="17"/>
      <c r="T17" s="70"/>
      <c r="U17" s="132"/>
      <c r="V17" s="90"/>
      <c r="W17" s="140"/>
      <c r="X17" s="78"/>
      <c r="Y17" s="88"/>
      <c r="Z17" s="94" t="s">
        <v>237</v>
      </c>
      <c r="AA17" s="86" t="s">
        <v>569</v>
      </c>
      <c r="AB17" s="90">
        <v>60</v>
      </c>
      <c r="AC17" s="216"/>
      <c r="AD17" s="132"/>
      <c r="AE17" s="89">
        <f>AB17/100</f>
        <v>0.6</v>
      </c>
      <c r="AF17" s="100">
        <f>(AB17*$D$2)/1000</f>
        <v>34.200000000000003</v>
      </c>
      <c r="AG17" s="319"/>
      <c r="AH17" s="94" t="s">
        <v>280</v>
      </c>
      <c r="AI17" s="213" t="s">
        <v>332</v>
      </c>
      <c r="AJ17" s="89">
        <v>30</v>
      </c>
      <c r="AK17" s="142"/>
      <c r="AL17" s="142"/>
      <c r="AM17" s="89">
        <f>AJ17/100</f>
        <v>0.3</v>
      </c>
      <c r="AN17" s="133">
        <f>(AJ17*$D$2)/1000</f>
        <v>17.100000000000001</v>
      </c>
      <c r="AO17" s="432"/>
    </row>
    <row r="18" spans="1:49" s="10" customFormat="1" ht="14.1" customHeight="1">
      <c r="A18" s="623"/>
      <c r="B18" s="94" t="s">
        <v>236</v>
      </c>
      <c r="C18" s="86" t="s">
        <v>317</v>
      </c>
      <c r="D18" s="90">
        <v>5</v>
      </c>
      <c r="E18" s="132">
        <f>D18/85</f>
        <v>5.8823529411764705E-2</v>
      </c>
      <c r="F18" s="90"/>
      <c r="G18" s="89"/>
      <c r="H18" s="85">
        <f t="shared" si="2"/>
        <v>2.85</v>
      </c>
      <c r="I18" s="88"/>
      <c r="J18" s="199" t="s">
        <v>339</v>
      </c>
      <c r="K18" s="86" t="s">
        <v>346</v>
      </c>
      <c r="L18" s="93">
        <v>10</v>
      </c>
      <c r="M18" s="132"/>
      <c r="N18" s="132">
        <f>L18/35</f>
        <v>0.2857142857142857</v>
      </c>
      <c r="O18" s="143"/>
      <c r="P18" s="107">
        <f>(L18*1460)/1000</f>
        <v>14.6</v>
      </c>
      <c r="Q18" s="88"/>
      <c r="R18" s="585" t="s">
        <v>605</v>
      </c>
      <c r="S18" s="343"/>
      <c r="T18" s="70"/>
      <c r="U18" s="132"/>
      <c r="V18" s="90"/>
      <c r="W18" s="140"/>
      <c r="X18" s="78"/>
      <c r="Y18" s="88"/>
      <c r="Z18" s="94" t="s">
        <v>570</v>
      </c>
      <c r="AA18" s="86"/>
      <c r="AB18" s="90"/>
      <c r="AC18" s="173"/>
      <c r="AD18" s="132"/>
      <c r="AE18" s="140"/>
      <c r="AF18" s="100"/>
      <c r="AG18" s="318"/>
      <c r="AH18" s="59" t="s">
        <v>72</v>
      </c>
      <c r="AI18" s="213" t="s">
        <v>578</v>
      </c>
      <c r="AJ18" s="89">
        <v>15</v>
      </c>
      <c r="AK18" s="132">
        <f>AJ18/70</f>
        <v>0.21428571428571427</v>
      </c>
      <c r="AL18" s="140"/>
      <c r="AM18" s="89"/>
      <c r="AN18" s="133">
        <f>(AJ18*$D$2)/1000</f>
        <v>8.5500000000000007</v>
      </c>
      <c r="AO18" s="432"/>
      <c r="AQ18" s="433"/>
      <c r="AR18" s="435"/>
      <c r="AS18" s="433"/>
      <c r="AT18" s="436"/>
      <c r="AU18" s="436"/>
      <c r="AV18" s="436"/>
      <c r="AW18" s="437"/>
    </row>
    <row r="19" spans="1:49" s="10" customFormat="1" ht="14.1" customHeight="1">
      <c r="A19" s="623"/>
      <c r="B19" s="193" t="s">
        <v>139</v>
      </c>
      <c r="C19" s="101"/>
      <c r="D19" s="89"/>
      <c r="E19" s="146"/>
      <c r="F19" s="143"/>
      <c r="G19" s="89"/>
      <c r="H19" s="133"/>
      <c r="I19" s="88"/>
      <c r="J19" s="191" t="s">
        <v>72</v>
      </c>
      <c r="K19" s="86"/>
      <c r="L19" s="90"/>
      <c r="M19" s="132"/>
      <c r="N19" s="132"/>
      <c r="O19" s="87"/>
      <c r="P19" s="133"/>
      <c r="Q19" s="95"/>
      <c r="R19" s="69"/>
      <c r="S19" s="313"/>
      <c r="T19" s="90"/>
      <c r="U19" s="89"/>
      <c r="V19" s="90"/>
      <c r="W19" s="132"/>
      <c r="X19" s="133"/>
      <c r="Y19" s="318"/>
      <c r="Z19" s="94" t="s">
        <v>129</v>
      </c>
      <c r="AA19" s="86"/>
      <c r="AB19" s="90"/>
      <c r="AC19" s="146"/>
      <c r="AD19" s="143"/>
      <c r="AE19" s="89"/>
      <c r="AF19" s="133"/>
      <c r="AG19" s="318"/>
      <c r="AH19" s="59"/>
      <c r="AI19" s="213" t="s">
        <v>338</v>
      </c>
      <c r="AJ19" s="178">
        <v>15</v>
      </c>
      <c r="AK19" s="243"/>
      <c r="AL19" s="143">
        <f>AJ19/55</f>
        <v>0.27272727272727271</v>
      </c>
      <c r="AM19" s="89"/>
      <c r="AN19" s="133">
        <f>(AJ19*$D$2)/1000</f>
        <v>8.5500000000000007</v>
      </c>
      <c r="AO19" s="432"/>
      <c r="AQ19" s="433"/>
      <c r="AR19" s="435"/>
      <c r="AS19" s="433"/>
      <c r="AT19" s="436"/>
      <c r="AU19" s="436"/>
      <c r="AV19" s="436"/>
      <c r="AW19" s="437"/>
    </row>
    <row r="20" spans="1:49" s="10" customFormat="1" ht="14.1" customHeight="1">
      <c r="A20" s="623"/>
      <c r="B20" s="427"/>
      <c r="C20" s="86"/>
      <c r="D20" s="90"/>
      <c r="E20" s="90"/>
      <c r="F20" s="90"/>
      <c r="G20" s="90"/>
      <c r="H20" s="133"/>
      <c r="I20" s="88"/>
      <c r="J20" s="211"/>
      <c r="K20" s="54"/>
      <c r="L20" s="53"/>
      <c r="M20" s="53"/>
      <c r="N20" s="53"/>
      <c r="O20" s="53"/>
      <c r="P20" s="100"/>
      <c r="Q20" s="88"/>
      <c r="R20" s="285"/>
      <c r="S20" s="13"/>
      <c r="T20" s="61"/>
      <c r="U20" s="61"/>
      <c r="V20" s="61"/>
      <c r="W20" s="61"/>
      <c r="X20" s="78"/>
      <c r="Y20" s="88"/>
      <c r="Z20" s="427" t="s">
        <v>139</v>
      </c>
      <c r="AA20" s="86"/>
      <c r="AB20" s="90"/>
      <c r="AC20" s="90"/>
      <c r="AD20" s="90"/>
      <c r="AE20" s="90"/>
      <c r="AF20" s="133"/>
      <c r="AG20" s="318"/>
      <c r="AH20" s="248"/>
      <c r="AI20" s="86"/>
      <c r="AJ20" s="90"/>
      <c r="AK20" s="90"/>
      <c r="AL20" s="90"/>
      <c r="AM20" s="89"/>
      <c r="AN20" s="100"/>
      <c r="AO20" s="432"/>
      <c r="AQ20" s="433"/>
      <c r="AR20" s="435"/>
      <c r="AS20" s="433"/>
      <c r="AT20" s="436"/>
      <c r="AU20" s="436"/>
      <c r="AV20" s="436"/>
      <c r="AW20" s="437"/>
    </row>
    <row r="21" spans="1:49" s="10" customFormat="1" ht="14.1" customHeight="1">
      <c r="A21" s="610" t="s">
        <v>4</v>
      </c>
      <c r="B21" s="199" t="s">
        <v>121</v>
      </c>
      <c r="C21" s="169" t="s">
        <v>122</v>
      </c>
      <c r="D21" s="243">
        <v>75</v>
      </c>
      <c r="E21" s="244"/>
      <c r="F21" s="244"/>
      <c r="G21" s="140">
        <f>D21/100</f>
        <v>0.75</v>
      </c>
      <c r="H21" s="245">
        <f>(D21*$D$2)/1000</f>
        <v>42.75</v>
      </c>
      <c r="I21" s="246"/>
      <c r="J21" s="199" t="s">
        <v>123</v>
      </c>
      <c r="K21" s="169" t="s">
        <v>124</v>
      </c>
      <c r="L21" s="243">
        <v>75</v>
      </c>
      <c r="M21" s="93"/>
      <c r="N21" s="244"/>
      <c r="O21" s="140">
        <f>L21/100</f>
        <v>0.75</v>
      </c>
      <c r="P21" s="245">
        <f>(L21*$D$2)/1000</f>
        <v>42.75</v>
      </c>
      <c r="Q21" s="246"/>
      <c r="R21" s="199"/>
      <c r="S21" s="169"/>
      <c r="T21" s="243"/>
      <c r="U21" s="244"/>
      <c r="V21" s="244"/>
      <c r="W21" s="140"/>
      <c r="X21" s="245"/>
      <c r="Y21" s="246"/>
      <c r="Z21" s="184" t="s">
        <v>121</v>
      </c>
      <c r="AA21" s="169" t="s">
        <v>122</v>
      </c>
      <c r="AB21" s="170">
        <v>75</v>
      </c>
      <c r="AC21" s="53"/>
      <c r="AD21" s="53"/>
      <c r="AE21" s="89">
        <f>AB21/100</f>
        <v>0.75</v>
      </c>
      <c r="AF21" s="107">
        <f>(AB21*$D$2)/1000</f>
        <v>42.75</v>
      </c>
      <c r="AG21" s="91"/>
      <c r="AH21" s="184" t="s">
        <v>121</v>
      </c>
      <c r="AI21" s="169" t="s">
        <v>122</v>
      </c>
      <c r="AJ21" s="243">
        <v>75</v>
      </c>
      <c r="AK21" s="93"/>
      <c r="AL21" s="244"/>
      <c r="AM21" s="140">
        <f>AJ21/100</f>
        <v>0.75</v>
      </c>
      <c r="AN21" s="245">
        <f>(AJ21*$D$2)/1000</f>
        <v>42.75</v>
      </c>
      <c r="AO21" s="432"/>
      <c r="AQ21" s="433"/>
      <c r="AR21" s="435"/>
      <c r="AS21" s="433"/>
      <c r="AT21" s="436"/>
      <c r="AU21" s="436"/>
      <c r="AV21" s="436"/>
      <c r="AW21" s="437"/>
    </row>
    <row r="22" spans="1:49" s="10" customFormat="1" ht="14.1" customHeight="1">
      <c r="A22" s="611"/>
      <c r="B22" s="199" t="s">
        <v>125</v>
      </c>
      <c r="C22" s="601" t="s">
        <v>126</v>
      </c>
      <c r="D22" s="90"/>
      <c r="E22" s="90"/>
      <c r="F22" s="90"/>
      <c r="G22" s="89"/>
      <c r="H22" s="100"/>
      <c r="I22" s="88"/>
      <c r="J22" s="199" t="s">
        <v>127</v>
      </c>
      <c r="K22" s="601" t="s">
        <v>126</v>
      </c>
      <c r="L22" s="90"/>
      <c r="M22" s="90"/>
      <c r="N22" s="90"/>
      <c r="O22" s="89"/>
      <c r="P22" s="100"/>
      <c r="Q22" s="88"/>
      <c r="R22" s="199"/>
      <c r="S22" s="601"/>
      <c r="T22" s="90"/>
      <c r="U22" s="90"/>
      <c r="V22" s="90"/>
      <c r="W22" s="89"/>
      <c r="X22" s="100"/>
      <c r="Y22" s="88"/>
      <c r="Z22" s="184" t="s">
        <v>125</v>
      </c>
      <c r="AA22" s="601" t="s">
        <v>126</v>
      </c>
      <c r="AB22" s="90"/>
      <c r="AC22" s="90"/>
      <c r="AD22" s="90"/>
      <c r="AE22" s="89"/>
      <c r="AF22" s="100"/>
      <c r="AG22" s="88"/>
      <c r="AH22" s="184" t="s">
        <v>125</v>
      </c>
      <c r="AI22" s="632" t="s">
        <v>126</v>
      </c>
      <c r="AJ22" s="90"/>
      <c r="AK22" s="90"/>
      <c r="AL22" s="90"/>
      <c r="AM22" s="89"/>
      <c r="AN22" s="100"/>
      <c r="AO22" s="432"/>
      <c r="AQ22" s="438"/>
      <c r="AR22" s="439"/>
      <c r="AS22" s="440"/>
      <c r="AT22" s="436"/>
      <c r="AU22" s="433"/>
      <c r="AV22" s="433"/>
      <c r="AW22" s="437"/>
    </row>
    <row r="23" spans="1:49" s="10" customFormat="1" ht="14.1" customHeight="1">
      <c r="A23" s="611"/>
      <c r="B23" s="199" t="s">
        <v>128</v>
      </c>
      <c r="C23" s="602"/>
      <c r="D23" s="90"/>
      <c r="E23" s="90"/>
      <c r="F23" s="53"/>
      <c r="G23" s="89"/>
      <c r="H23" s="100"/>
      <c r="I23" s="88"/>
      <c r="J23" s="199" t="s">
        <v>128</v>
      </c>
      <c r="K23" s="602"/>
      <c r="L23" s="170"/>
      <c r="M23" s="90"/>
      <c r="N23" s="53"/>
      <c r="O23" s="89"/>
      <c r="P23" s="100"/>
      <c r="Q23" s="88"/>
      <c r="R23" s="199"/>
      <c r="S23" s="602"/>
      <c r="T23" s="90"/>
      <c r="U23" s="90"/>
      <c r="V23" s="53"/>
      <c r="W23" s="89"/>
      <c r="X23" s="100"/>
      <c r="Y23" s="88"/>
      <c r="Z23" s="184" t="s">
        <v>128</v>
      </c>
      <c r="AA23" s="602"/>
      <c r="AB23" s="90"/>
      <c r="AC23" s="90"/>
      <c r="AD23" s="53"/>
      <c r="AE23" s="89"/>
      <c r="AF23" s="100"/>
      <c r="AG23" s="88"/>
      <c r="AH23" s="184" t="s">
        <v>128</v>
      </c>
      <c r="AI23" s="633"/>
      <c r="AJ23" s="170"/>
      <c r="AK23" s="90"/>
      <c r="AL23" s="53"/>
      <c r="AM23" s="89"/>
      <c r="AN23" s="100"/>
      <c r="AO23" s="432"/>
      <c r="AQ23" s="441"/>
      <c r="AR23" s="442"/>
      <c r="AS23" s="443"/>
      <c r="AT23" s="443"/>
      <c r="AU23" s="443"/>
      <c r="AV23" s="443"/>
      <c r="AW23" s="437"/>
    </row>
    <row r="24" spans="1:49" s="10" customFormat="1" ht="14.1" customHeight="1">
      <c r="A24" s="612"/>
      <c r="B24" s="93" t="s">
        <v>129</v>
      </c>
      <c r="C24" s="602"/>
      <c r="D24" s="90"/>
      <c r="E24" s="90"/>
      <c r="F24" s="90"/>
      <c r="G24" s="89"/>
      <c r="H24" s="100"/>
      <c r="I24" s="88"/>
      <c r="J24" s="93" t="s">
        <v>129</v>
      </c>
      <c r="K24" s="602"/>
      <c r="L24" s="90"/>
      <c r="M24" s="90"/>
      <c r="N24" s="90"/>
      <c r="O24" s="89"/>
      <c r="P24" s="100"/>
      <c r="Q24" s="88"/>
      <c r="R24" s="93"/>
      <c r="S24" s="602"/>
      <c r="T24" s="90"/>
      <c r="U24" s="90"/>
      <c r="V24" s="90"/>
      <c r="W24" s="89"/>
      <c r="X24" s="100"/>
      <c r="Y24" s="88"/>
      <c r="Z24" s="185" t="s">
        <v>129</v>
      </c>
      <c r="AA24" s="602"/>
      <c r="AB24" s="90"/>
      <c r="AC24" s="90"/>
      <c r="AD24" s="90"/>
      <c r="AE24" s="89"/>
      <c r="AF24" s="100"/>
      <c r="AG24" s="88"/>
      <c r="AH24" s="185" t="s">
        <v>129</v>
      </c>
      <c r="AI24" s="634"/>
      <c r="AJ24" s="90"/>
      <c r="AK24" s="90"/>
      <c r="AL24" s="90"/>
      <c r="AM24" s="89"/>
      <c r="AN24" s="100"/>
      <c r="AO24" s="432"/>
    </row>
    <row r="25" spans="1:49" s="10" customFormat="1" ht="14.1" customHeight="1">
      <c r="A25" s="610" t="s">
        <v>20</v>
      </c>
      <c r="B25" s="102" t="s">
        <v>341</v>
      </c>
      <c r="C25" s="225" t="s">
        <v>312</v>
      </c>
      <c r="D25" s="70">
        <v>12</v>
      </c>
      <c r="E25" s="270"/>
      <c r="F25" s="89"/>
      <c r="G25" s="89">
        <f>D25/100</f>
        <v>0.12</v>
      </c>
      <c r="H25" s="133">
        <f>(D25*$D$2)/1000</f>
        <v>6.84</v>
      </c>
      <c r="I25" s="77"/>
      <c r="J25" s="94" t="s">
        <v>435</v>
      </c>
      <c r="K25" s="172" t="s">
        <v>315</v>
      </c>
      <c r="L25" s="90">
        <v>15</v>
      </c>
      <c r="M25" s="136">
        <v>0.17647058823529413</v>
      </c>
      <c r="N25" s="64"/>
      <c r="O25" s="70"/>
      <c r="P25" s="245">
        <f>(L25*$D$2)/1000</f>
        <v>8.5500000000000007</v>
      </c>
      <c r="Q25" s="88"/>
      <c r="R25" s="141"/>
      <c r="S25" s="62"/>
      <c r="T25" s="67"/>
      <c r="U25" s="134"/>
      <c r="V25" s="551"/>
      <c r="W25" s="139"/>
      <c r="X25" s="107"/>
      <c r="Y25" s="88"/>
      <c r="Z25" s="68" t="s">
        <v>153</v>
      </c>
      <c r="AA25" s="86" t="s">
        <v>179</v>
      </c>
      <c r="AB25" s="67">
        <v>25</v>
      </c>
      <c r="AC25" s="70">
        <f>AB25/110</f>
        <v>0.22727272727272727</v>
      </c>
      <c r="AD25" s="70"/>
      <c r="AE25" s="89"/>
      <c r="AF25" s="245">
        <f>(AB25*$D$2)/1000</f>
        <v>14.25</v>
      </c>
      <c r="AG25" s="88"/>
      <c r="AH25" s="268" t="s">
        <v>265</v>
      </c>
      <c r="AI25" s="269" t="s">
        <v>266</v>
      </c>
      <c r="AJ25" s="70">
        <v>40</v>
      </c>
      <c r="AK25" s="270"/>
      <c r="AL25" s="89"/>
      <c r="AM25" s="89">
        <f>AJ25/100</f>
        <v>0.4</v>
      </c>
      <c r="AN25" s="133">
        <f>(AJ25*$D$2)/1000</f>
        <v>22.8</v>
      </c>
      <c r="AO25" s="432"/>
      <c r="AQ25" s="326"/>
      <c r="AR25" s="330"/>
      <c r="AS25" s="326"/>
      <c r="AT25" s="436"/>
      <c r="AU25" s="436"/>
      <c r="AV25" s="436"/>
      <c r="AW25" s="437"/>
    </row>
    <row r="26" spans="1:49" s="10" customFormat="1" ht="14.1" customHeight="1">
      <c r="A26" s="611"/>
      <c r="B26" s="51" t="s">
        <v>342</v>
      </c>
      <c r="C26" s="226" t="s">
        <v>268</v>
      </c>
      <c r="D26" s="70">
        <v>10</v>
      </c>
      <c r="E26" s="143"/>
      <c r="F26" s="215">
        <f>D26*0.5/35</f>
        <v>0.14285714285714285</v>
      </c>
      <c r="G26" s="89"/>
      <c r="H26" s="133">
        <f>(D26*$D$2)/1000</f>
        <v>5.7</v>
      </c>
      <c r="I26" s="65"/>
      <c r="J26" s="94" t="s">
        <v>436</v>
      </c>
      <c r="K26" s="213" t="s">
        <v>316</v>
      </c>
      <c r="L26" s="89">
        <v>5</v>
      </c>
      <c r="M26" s="64"/>
      <c r="N26" s="67">
        <v>7.1428571428571425E-2</v>
      </c>
      <c r="O26" s="134"/>
      <c r="P26" s="245">
        <f>(L26*$D$2)/1000</f>
        <v>2.85</v>
      </c>
      <c r="Q26" s="88"/>
      <c r="R26" s="63"/>
      <c r="S26" s="71"/>
      <c r="T26" s="67"/>
      <c r="U26" s="163"/>
      <c r="V26" s="90"/>
      <c r="W26" s="70"/>
      <c r="X26" s="107"/>
      <c r="Y26" s="95"/>
      <c r="Z26" s="69" t="s">
        <v>178</v>
      </c>
      <c r="AA26" s="86" t="s">
        <v>418</v>
      </c>
      <c r="AB26" s="67">
        <v>10</v>
      </c>
      <c r="AC26" s="92"/>
      <c r="AD26" s="90">
        <f>AB26*0.5/35</f>
        <v>0.14285714285714285</v>
      </c>
      <c r="AE26" s="92"/>
      <c r="AF26" s="245">
        <f>(AB26*$D$2)/1000</f>
        <v>5.7</v>
      </c>
      <c r="AG26" s="317"/>
      <c r="AH26" s="271" t="s">
        <v>143</v>
      </c>
      <c r="AI26" s="17" t="s">
        <v>137</v>
      </c>
      <c r="AJ26" s="70">
        <v>12</v>
      </c>
      <c r="AK26" s="143"/>
      <c r="AL26" s="215">
        <f>AJ26*0.5/35</f>
        <v>0.17142857142857143</v>
      </c>
      <c r="AM26" s="89"/>
      <c r="AN26" s="133">
        <f>(AJ26*$D$2)/1000</f>
        <v>6.84</v>
      </c>
      <c r="AO26" s="432"/>
      <c r="AQ26" s="326"/>
      <c r="AR26" s="325"/>
      <c r="AS26" s="326"/>
      <c r="AT26" s="436"/>
      <c r="AU26" s="494"/>
      <c r="AV26" s="436"/>
      <c r="AW26" s="437"/>
    </row>
    <row r="27" spans="1:49" s="10" customFormat="1" ht="14.1" customHeight="1">
      <c r="A27" s="611"/>
      <c r="B27" s="51" t="s">
        <v>269</v>
      </c>
      <c r="C27" s="227"/>
      <c r="D27" s="89"/>
      <c r="E27" s="70"/>
      <c r="F27" s="70"/>
      <c r="G27" s="70"/>
      <c r="H27" s="107"/>
      <c r="I27" s="65"/>
      <c r="J27" s="94" t="s">
        <v>437</v>
      </c>
      <c r="K27" s="169" t="s">
        <v>438</v>
      </c>
      <c r="L27" s="89">
        <v>30</v>
      </c>
      <c r="M27" s="160"/>
      <c r="N27" s="67"/>
      <c r="O27" s="70">
        <v>0.3</v>
      </c>
      <c r="P27" s="245">
        <f>(L27*$D$2)/1000</f>
        <v>17.100000000000001</v>
      </c>
      <c r="Q27" s="88"/>
      <c r="R27" s="63"/>
      <c r="S27" s="13"/>
      <c r="T27" s="89"/>
      <c r="U27" s="80"/>
      <c r="V27" s="79"/>
      <c r="W27" s="57"/>
      <c r="X27" s="107"/>
      <c r="Y27" s="88"/>
      <c r="Z27" s="69" t="s">
        <v>416</v>
      </c>
      <c r="AA27" s="62"/>
      <c r="AB27" s="67"/>
      <c r="AC27" s="70"/>
      <c r="AD27" s="70"/>
      <c r="AE27" s="70"/>
      <c r="AF27" s="28"/>
      <c r="AG27" s="128"/>
      <c r="AH27" s="271" t="s">
        <v>138</v>
      </c>
      <c r="AI27" s="269"/>
      <c r="AJ27" s="70"/>
      <c r="AK27" s="140"/>
      <c r="AL27" s="143"/>
      <c r="AM27" s="89"/>
      <c r="AN27" s="133"/>
      <c r="AO27" s="432"/>
      <c r="AQ27" s="326"/>
      <c r="AR27" s="330"/>
      <c r="AS27" s="326"/>
      <c r="AT27" s="436"/>
      <c r="AU27" s="436"/>
      <c r="AV27" s="436"/>
      <c r="AW27" s="437"/>
    </row>
    <row r="28" spans="1:49" s="10" customFormat="1" ht="14.1" customHeight="1">
      <c r="A28" s="611"/>
      <c r="B28" s="51" t="s">
        <v>270</v>
      </c>
      <c r="C28" s="226"/>
      <c r="D28" s="89"/>
      <c r="E28" s="70"/>
      <c r="F28" s="70"/>
      <c r="G28" s="70"/>
      <c r="H28" s="107"/>
      <c r="I28" s="65"/>
      <c r="J28" s="94" t="s">
        <v>439</v>
      </c>
      <c r="K28" s="54"/>
      <c r="L28" s="53"/>
      <c r="M28" s="160"/>
      <c r="N28" s="67"/>
      <c r="O28" s="67"/>
      <c r="P28" s="78"/>
      <c r="Q28" s="88"/>
      <c r="R28" s="63"/>
      <c r="S28" s="62"/>
      <c r="T28" s="67"/>
      <c r="U28" s="136"/>
      <c r="V28" s="64"/>
      <c r="W28" s="140"/>
      <c r="X28" s="28"/>
      <c r="Y28" s="88"/>
      <c r="Z28" s="69" t="s">
        <v>417</v>
      </c>
      <c r="AA28" s="62"/>
      <c r="AB28" s="67"/>
      <c r="AC28" s="67"/>
      <c r="AD28" s="67"/>
      <c r="AE28" s="70"/>
      <c r="AF28" s="28"/>
      <c r="AG28" s="316"/>
      <c r="AH28" s="271" t="s">
        <v>144</v>
      </c>
      <c r="AI28" s="17"/>
      <c r="AJ28" s="70"/>
      <c r="AK28" s="53"/>
      <c r="AL28" s="89"/>
      <c r="AM28" s="89"/>
      <c r="AN28" s="272"/>
      <c r="AO28" s="432"/>
      <c r="AQ28" s="326"/>
      <c r="AR28" s="325"/>
      <c r="AS28" s="326"/>
      <c r="AT28" s="443"/>
      <c r="AU28" s="436"/>
      <c r="AV28" s="436"/>
      <c r="AW28" s="548"/>
    </row>
    <row r="29" spans="1:49" s="10" customFormat="1" ht="14.1" customHeight="1">
      <c r="A29" s="611"/>
      <c r="B29" s="51" t="s">
        <v>215</v>
      </c>
      <c r="C29" s="143"/>
      <c r="D29" s="223"/>
      <c r="E29" s="70"/>
      <c r="F29" s="70"/>
      <c r="G29" s="70"/>
      <c r="H29" s="107"/>
      <c r="I29" s="65"/>
      <c r="J29" s="51" t="s">
        <v>136</v>
      </c>
      <c r="K29" s="54"/>
      <c r="L29" s="53"/>
      <c r="M29" s="161"/>
      <c r="N29" s="67"/>
      <c r="O29" s="12"/>
      <c r="P29" s="162"/>
      <c r="Q29" s="95"/>
      <c r="R29" s="63"/>
      <c r="S29" s="70"/>
      <c r="T29" s="67"/>
      <c r="U29" s="61"/>
      <c r="V29" s="67"/>
      <c r="W29" s="67"/>
      <c r="X29" s="228"/>
      <c r="Y29" s="137"/>
      <c r="Z29" s="69" t="s">
        <v>136</v>
      </c>
      <c r="AA29" s="67"/>
      <c r="AB29" s="67"/>
      <c r="AC29" s="67"/>
      <c r="AD29" s="67"/>
      <c r="AE29" s="67"/>
      <c r="AF29" s="126"/>
      <c r="AG29" s="128"/>
      <c r="AH29" s="271" t="s">
        <v>136</v>
      </c>
      <c r="AI29" s="17"/>
      <c r="AJ29" s="70"/>
      <c r="AK29" s="273"/>
      <c r="AL29" s="273"/>
      <c r="AM29" s="273"/>
      <c r="AN29" s="274"/>
      <c r="AO29" s="432"/>
      <c r="AQ29" s="326"/>
      <c r="AR29" s="325"/>
      <c r="AS29" s="326"/>
      <c r="AT29" s="549"/>
      <c r="AU29" s="549"/>
      <c r="AV29" s="549"/>
      <c r="AW29" s="550"/>
    </row>
    <row r="30" spans="1:49" s="10" customFormat="1" ht="14.1" customHeight="1">
      <c r="A30" s="611"/>
      <c r="B30" s="103"/>
      <c r="C30" s="237"/>
      <c r="D30" s="238"/>
      <c r="E30" s="236"/>
      <c r="F30" s="236"/>
      <c r="G30" s="70"/>
      <c r="H30" s="129"/>
      <c r="I30" s="137"/>
      <c r="J30" s="94"/>
      <c r="K30" s="213"/>
      <c r="L30" s="89"/>
      <c r="M30" s="67"/>
      <c r="N30" s="67"/>
      <c r="O30" s="70"/>
      <c r="P30" s="107"/>
      <c r="Q30" s="65"/>
      <c r="R30" s="103"/>
      <c r="S30" s="62"/>
      <c r="T30" s="90"/>
      <c r="U30" s="135"/>
      <c r="V30" s="64"/>
      <c r="W30" s="70"/>
      <c r="X30" s="78"/>
      <c r="Y30" s="65"/>
      <c r="Z30" s="103" t="s">
        <v>72</v>
      </c>
      <c r="AA30" s="62"/>
      <c r="AB30" s="67"/>
      <c r="AC30" s="61"/>
      <c r="AD30" s="67"/>
      <c r="AE30" s="70"/>
      <c r="AF30" s="28"/>
      <c r="AG30" s="320"/>
      <c r="AH30" s="103" t="s">
        <v>72</v>
      </c>
      <c r="AI30" s="17"/>
      <c r="AJ30" s="70"/>
      <c r="AK30" s="273"/>
      <c r="AL30" s="273"/>
      <c r="AM30" s="273"/>
      <c r="AN30" s="274"/>
      <c r="AO30" s="432"/>
      <c r="AQ30" s="495"/>
      <c r="AR30" s="325"/>
      <c r="AS30" s="326"/>
      <c r="AT30" s="549"/>
      <c r="AU30" s="549"/>
      <c r="AV30" s="549"/>
      <c r="AW30" s="550"/>
    </row>
    <row r="31" spans="1:49" s="10" customFormat="1" ht="14.1" customHeight="1">
      <c r="A31" s="612"/>
      <c r="B31" s="103" t="s">
        <v>72</v>
      </c>
      <c r="C31" s="55"/>
      <c r="D31" s="56"/>
      <c r="E31" s="22"/>
      <c r="F31" s="22"/>
      <c r="G31" s="70"/>
      <c r="H31" s="111"/>
      <c r="I31" s="112"/>
      <c r="J31" s="103" t="s">
        <v>72</v>
      </c>
      <c r="K31" s="55"/>
      <c r="L31" s="56"/>
      <c r="M31" s="22"/>
      <c r="N31" s="22"/>
      <c r="O31" s="22"/>
      <c r="P31" s="27"/>
      <c r="Q31" s="112"/>
      <c r="R31" s="69"/>
      <c r="S31" s="55" t="s">
        <v>471</v>
      </c>
      <c r="T31" s="56">
        <v>1</v>
      </c>
      <c r="U31" s="135"/>
      <c r="V31" s="64"/>
      <c r="W31" s="70"/>
      <c r="X31" s="78"/>
      <c r="Y31" s="112"/>
      <c r="Z31" s="103"/>
      <c r="AA31" s="55"/>
      <c r="AB31" s="56"/>
      <c r="AC31" s="22"/>
      <c r="AD31" s="22"/>
      <c r="AE31" s="22"/>
      <c r="AF31" s="27"/>
      <c r="AG31" s="321"/>
      <c r="AH31" s="103"/>
      <c r="AI31" s="55"/>
      <c r="AJ31" s="56"/>
      <c r="AK31" s="58"/>
      <c r="AL31" s="58"/>
      <c r="AM31" s="58"/>
      <c r="AN31" s="431"/>
      <c r="AO31" s="432"/>
    </row>
    <row r="32" spans="1:49" s="10" customFormat="1" ht="14.1" customHeight="1">
      <c r="A32" s="265"/>
      <c r="B32" s="72"/>
      <c r="C32" s="113" t="s">
        <v>61</v>
      </c>
      <c r="D32" s="114"/>
      <c r="E32" s="115"/>
      <c r="F32" s="115"/>
      <c r="G32" s="115"/>
      <c r="H32" s="569" t="s">
        <v>579</v>
      </c>
      <c r="I32" s="569" t="s">
        <v>580</v>
      </c>
      <c r="J32" s="72"/>
      <c r="K32" s="113" t="s">
        <v>56</v>
      </c>
      <c r="L32" s="124"/>
      <c r="M32" s="115"/>
      <c r="N32" s="115"/>
      <c r="O32" s="115"/>
      <c r="P32" s="569" t="s">
        <v>579</v>
      </c>
      <c r="Q32" s="569" t="s">
        <v>580</v>
      </c>
      <c r="R32" s="122"/>
      <c r="S32" s="113" t="s">
        <v>56</v>
      </c>
      <c r="T32" s="114"/>
      <c r="U32" s="115"/>
      <c r="V32" s="115"/>
      <c r="W32" s="115"/>
      <c r="X32" s="569" t="s">
        <v>579</v>
      </c>
      <c r="Y32" s="569" t="s">
        <v>580</v>
      </c>
      <c r="Z32" s="19"/>
      <c r="AA32" s="113" t="s">
        <v>56</v>
      </c>
      <c r="AB32" s="114"/>
      <c r="AC32" s="115"/>
      <c r="AD32" s="115"/>
      <c r="AE32" s="115"/>
      <c r="AF32" s="569" t="s">
        <v>579</v>
      </c>
      <c r="AG32" s="569" t="s">
        <v>580</v>
      </c>
      <c r="AH32" s="249"/>
      <c r="AI32" s="113" t="s">
        <v>56</v>
      </c>
      <c r="AJ32" s="56"/>
      <c r="AK32" s="58"/>
      <c r="AL32" s="58"/>
      <c r="AM32" s="58"/>
      <c r="AN32" s="569" t="s">
        <v>579</v>
      </c>
      <c r="AO32" s="569" t="s">
        <v>580</v>
      </c>
    </row>
    <row r="33" spans="1:41" s="10" customFormat="1" ht="14.1" customHeight="1">
      <c r="A33" s="605"/>
      <c r="B33" s="608" t="s">
        <v>62</v>
      </c>
      <c r="C33" s="37" t="s">
        <v>67</v>
      </c>
      <c r="D33" s="96"/>
      <c r="E33" s="116"/>
      <c r="F33" s="116"/>
      <c r="G33" s="116"/>
      <c r="H33" s="45">
        <v>4.5</v>
      </c>
      <c r="I33" s="46">
        <f>SUM(E5:E31)</f>
        <v>5.2016806722689077</v>
      </c>
      <c r="J33" s="613" t="s">
        <v>57</v>
      </c>
      <c r="K33" s="37" t="s">
        <v>69</v>
      </c>
      <c r="L33" s="45"/>
      <c r="M33" s="125"/>
      <c r="N33" s="125"/>
      <c r="O33" s="125"/>
      <c r="P33" s="45">
        <v>4.5</v>
      </c>
      <c r="Q33" s="46">
        <f>SUM(M5:M31)</f>
        <v>5.0098039215686274</v>
      </c>
      <c r="R33" s="603" t="s">
        <v>57</v>
      </c>
      <c r="S33" s="37" t="s">
        <v>69</v>
      </c>
      <c r="T33" s="45"/>
      <c r="U33" s="125"/>
      <c r="V33" s="125"/>
      <c r="W33" s="125"/>
      <c r="X33" s="45">
        <v>4.5</v>
      </c>
      <c r="Y33" s="46">
        <f>SUM(U5:U31)</f>
        <v>5.8</v>
      </c>
      <c r="Z33" s="603" t="s">
        <v>57</v>
      </c>
      <c r="AA33" s="37" t="s">
        <v>69</v>
      </c>
      <c r="AB33" s="45"/>
      <c r="AC33" s="125"/>
      <c r="AD33" s="125"/>
      <c r="AE33" s="125"/>
      <c r="AF33" s="45">
        <v>4.5</v>
      </c>
      <c r="AG33" s="46">
        <f>SUM(AC5:AC31)</f>
        <v>5.2272727272727275</v>
      </c>
      <c r="AH33" s="603" t="s">
        <v>57</v>
      </c>
      <c r="AI33" s="37" t="s">
        <v>67</v>
      </c>
      <c r="AJ33" s="45"/>
      <c r="AK33" s="125"/>
      <c r="AL33" s="125"/>
      <c r="AM33" s="125"/>
      <c r="AN33" s="45">
        <v>4.5</v>
      </c>
      <c r="AO33" s="46">
        <f>SUM(AK5:AK31)</f>
        <v>5.1428571428571432</v>
      </c>
    </row>
    <row r="34" spans="1:41" s="15" customFormat="1" ht="14.1" customHeight="1">
      <c r="A34" s="606"/>
      <c r="B34" s="608"/>
      <c r="C34" s="38" t="s">
        <v>68</v>
      </c>
      <c r="D34" s="97"/>
      <c r="E34" s="116"/>
      <c r="F34" s="116"/>
      <c r="G34" s="116"/>
      <c r="H34" s="46">
        <v>2</v>
      </c>
      <c r="I34" s="46">
        <f>SUM(F5:F31)</f>
        <v>2.7272727272727271</v>
      </c>
      <c r="J34" s="613"/>
      <c r="K34" s="38" t="s">
        <v>70</v>
      </c>
      <c r="L34" s="46"/>
      <c r="M34" s="125"/>
      <c r="N34" s="125"/>
      <c r="O34" s="125"/>
      <c r="P34" s="46">
        <v>2</v>
      </c>
      <c r="Q34" s="46">
        <f>SUM(N5:N31)</f>
        <v>2.3000000000000003</v>
      </c>
      <c r="R34" s="603"/>
      <c r="S34" s="38" t="s">
        <v>70</v>
      </c>
      <c r="T34" s="46"/>
      <c r="U34" s="125"/>
      <c r="V34" s="125"/>
      <c r="W34" s="125"/>
      <c r="X34" s="46">
        <v>2</v>
      </c>
      <c r="Y34" s="46">
        <f>SUM(V5:V31)</f>
        <v>1.5314285714285714</v>
      </c>
      <c r="Z34" s="603"/>
      <c r="AA34" s="38" t="s">
        <v>70</v>
      </c>
      <c r="AB34" s="46"/>
      <c r="AC34" s="125"/>
      <c r="AD34" s="125"/>
      <c r="AE34" s="125"/>
      <c r="AF34" s="46">
        <v>2</v>
      </c>
      <c r="AG34" s="46">
        <f>SUM(AD5:AD31)</f>
        <v>2.0285714285714285</v>
      </c>
      <c r="AH34" s="603"/>
      <c r="AI34" s="38" t="s">
        <v>68</v>
      </c>
      <c r="AJ34" s="46"/>
      <c r="AK34" s="125"/>
      <c r="AL34" s="125"/>
      <c r="AM34" s="125"/>
      <c r="AN34" s="46">
        <v>2</v>
      </c>
      <c r="AO34" s="46">
        <f>SUM(AL5:AL31)</f>
        <v>2.0441558441558443</v>
      </c>
    </row>
    <row r="35" spans="1:41" s="15" customFormat="1" ht="14.1" customHeight="1">
      <c r="A35" s="606"/>
      <c r="B35" s="608"/>
      <c r="C35" s="39" t="s">
        <v>63</v>
      </c>
      <c r="D35" s="98"/>
      <c r="E35" s="96"/>
      <c r="F35" s="96"/>
      <c r="G35" s="96"/>
      <c r="H35" s="46">
        <f>I35</f>
        <v>1.3199999999999998</v>
      </c>
      <c r="I35" s="46">
        <f>SUM(G7:G31)</f>
        <v>1.3199999999999998</v>
      </c>
      <c r="J35" s="613"/>
      <c r="K35" s="39" t="s">
        <v>58</v>
      </c>
      <c r="L35" s="47"/>
      <c r="M35" s="45"/>
      <c r="N35" s="45"/>
      <c r="O35" s="45"/>
      <c r="P35" s="46">
        <f>Q35</f>
        <v>1.78</v>
      </c>
      <c r="Q35" s="46">
        <f>SUM(O7:O31)</f>
        <v>1.78</v>
      </c>
      <c r="R35" s="603"/>
      <c r="S35" s="39" t="s">
        <v>58</v>
      </c>
      <c r="T35" s="47"/>
      <c r="U35" s="45"/>
      <c r="V35" s="45"/>
      <c r="W35" s="45"/>
      <c r="X35" s="46">
        <f>Y35</f>
        <v>0.99999999999999989</v>
      </c>
      <c r="Y35" s="46">
        <f>SUM(W7:W31)</f>
        <v>0.99999999999999989</v>
      </c>
      <c r="Z35" s="603"/>
      <c r="AA35" s="39" t="s">
        <v>58</v>
      </c>
      <c r="AB35" s="47"/>
      <c r="AC35" s="45"/>
      <c r="AD35" s="45"/>
      <c r="AE35" s="45"/>
      <c r="AF35" s="46">
        <f>AG35</f>
        <v>1.4</v>
      </c>
      <c r="AG35" s="46">
        <f>SUM(AE7:AE31)</f>
        <v>1.4</v>
      </c>
      <c r="AH35" s="603"/>
      <c r="AI35" s="39" t="s">
        <v>58</v>
      </c>
      <c r="AJ35" s="47"/>
      <c r="AK35" s="45"/>
      <c r="AL35" s="45"/>
      <c r="AM35" s="45"/>
      <c r="AN35" s="46">
        <f>AO35</f>
        <v>1.75</v>
      </c>
      <c r="AO35" s="46">
        <f>SUM(AM7:AM31)</f>
        <v>1.75</v>
      </c>
    </row>
    <row r="36" spans="1:41" s="10" customFormat="1" ht="14.1" customHeight="1">
      <c r="A36" s="606"/>
      <c r="B36" s="608"/>
      <c r="C36" s="39" t="s">
        <v>64</v>
      </c>
      <c r="D36" s="98"/>
      <c r="E36" s="97"/>
      <c r="F36" s="97"/>
      <c r="G36" s="97"/>
      <c r="H36" s="46">
        <v>0</v>
      </c>
      <c r="I36" s="46">
        <f>D31</f>
        <v>0</v>
      </c>
      <c r="J36" s="613"/>
      <c r="K36" s="39" t="s">
        <v>59</v>
      </c>
      <c r="L36" s="47"/>
      <c r="M36" s="46"/>
      <c r="N36" s="46"/>
      <c r="O36" s="46"/>
      <c r="P36" s="46">
        <v>0</v>
      </c>
      <c r="Q36" s="46">
        <f>L31</f>
        <v>0</v>
      </c>
      <c r="R36" s="603"/>
      <c r="S36" s="39" t="s">
        <v>59</v>
      </c>
      <c r="T36" s="47"/>
      <c r="U36" s="46"/>
      <c r="V36" s="46"/>
      <c r="W36" s="46"/>
      <c r="X36" s="46">
        <v>0</v>
      </c>
      <c r="Y36" s="46">
        <v>1</v>
      </c>
      <c r="Z36" s="603"/>
      <c r="AA36" s="39" t="s">
        <v>59</v>
      </c>
      <c r="AB36" s="47"/>
      <c r="AC36" s="46"/>
      <c r="AD36" s="46"/>
      <c r="AE36" s="46"/>
      <c r="AF36" s="46">
        <v>0</v>
      </c>
      <c r="AG36" s="46">
        <v>0</v>
      </c>
      <c r="AH36" s="603"/>
      <c r="AI36" s="39" t="s">
        <v>59</v>
      </c>
      <c r="AJ36" s="47"/>
      <c r="AK36" s="46"/>
      <c r="AL36" s="46"/>
      <c r="AM36" s="46"/>
      <c r="AN36" s="46">
        <v>0</v>
      </c>
      <c r="AO36" s="46">
        <f>AJ31</f>
        <v>0</v>
      </c>
    </row>
    <row r="37" spans="1:41" s="10" customFormat="1" ht="14.1" customHeight="1">
      <c r="A37" s="606"/>
      <c r="B37" s="608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13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03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03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03"/>
      <c r="AI37" s="37" t="s">
        <v>186</v>
      </c>
      <c r="AJ37" s="47"/>
      <c r="AK37" s="47"/>
      <c r="AL37" s="47"/>
      <c r="AM37" s="47"/>
      <c r="AN37" s="46">
        <v>0</v>
      </c>
      <c r="AO37" s="46">
        <v>0</v>
      </c>
    </row>
    <row r="38" spans="1:41" s="10" customFormat="1" ht="14.1" customHeight="1">
      <c r="A38" s="606"/>
      <c r="B38" s="608"/>
      <c r="C38" s="37" t="s">
        <v>131</v>
      </c>
      <c r="D38" s="98"/>
      <c r="E38" s="98"/>
      <c r="F38" s="98"/>
      <c r="G38" s="98"/>
      <c r="H38" s="46">
        <v>2.5</v>
      </c>
      <c r="I38" s="46">
        <v>2.5</v>
      </c>
      <c r="J38" s="613"/>
      <c r="K38" s="37" t="s">
        <v>131</v>
      </c>
      <c r="L38" s="47"/>
      <c r="M38" s="47"/>
      <c r="N38" s="47"/>
      <c r="O38" s="47"/>
      <c r="P38" s="46">
        <v>2.5</v>
      </c>
      <c r="Q38" s="46">
        <v>2.5</v>
      </c>
      <c r="R38" s="603"/>
      <c r="S38" s="37" t="s">
        <v>131</v>
      </c>
      <c r="T38" s="47"/>
      <c r="U38" s="47"/>
      <c r="V38" s="47"/>
      <c r="W38" s="47"/>
      <c r="X38" s="46">
        <v>2.5</v>
      </c>
      <c r="Y38" s="46">
        <v>2.5</v>
      </c>
      <c r="Z38" s="603"/>
      <c r="AA38" s="37" t="s">
        <v>131</v>
      </c>
      <c r="AB38" s="47"/>
      <c r="AC38" s="47"/>
      <c r="AD38" s="47"/>
      <c r="AE38" s="47"/>
      <c r="AF38" s="46">
        <v>2.5</v>
      </c>
      <c r="AG38" s="46">
        <v>2.5</v>
      </c>
      <c r="AH38" s="603"/>
      <c r="AI38" s="37" t="s">
        <v>131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0" customFormat="1" ht="14.1" customHeight="1">
      <c r="A39" s="607"/>
      <c r="B39" s="609"/>
      <c r="C39" s="39" t="s">
        <v>65</v>
      </c>
      <c r="D39" s="98"/>
      <c r="E39" s="98"/>
      <c r="F39" s="98"/>
      <c r="G39" s="98"/>
      <c r="H39" s="48">
        <f>(H33*70)+(H34*75)+(H35*25)+(H36*60)+(H37*150)+(H38*45)</f>
        <v>610.5</v>
      </c>
      <c r="I39" s="48">
        <f>(I33*70)+(I34*75)+(I35*25)+(I36*60)+(I37*150)+(I38*45)</f>
        <v>714.16310160427804</v>
      </c>
      <c r="J39" s="614"/>
      <c r="K39" s="39" t="s">
        <v>38</v>
      </c>
      <c r="L39" s="47"/>
      <c r="M39" s="47"/>
      <c r="N39" s="47"/>
      <c r="O39" s="47"/>
      <c r="P39" s="48">
        <f>(P33*70)+(P34*75)+(P35*25)+(P36*60)+(P37*150)+(P38*45)</f>
        <v>622</v>
      </c>
      <c r="Q39" s="48">
        <f>(Q33*70)+(Q34*75)+(Q35*25)+(Q36*60)+(Q37*150)+(Q38*45)</f>
        <v>680.18627450980398</v>
      </c>
      <c r="R39" s="604"/>
      <c r="S39" s="39" t="s">
        <v>38</v>
      </c>
      <c r="T39" s="47"/>
      <c r="U39" s="47"/>
      <c r="V39" s="47"/>
      <c r="W39" s="47"/>
      <c r="X39" s="48">
        <f>(X33*70)+(X34*75)+(X35*25)+(X36*60)+(X37*150)+(X38*45)</f>
        <v>602.5</v>
      </c>
      <c r="Y39" s="48">
        <f>(Y33*70)+(Y34*75)+(Y35*25)+(Y36*60)+(Y37*150)+(Y38*45)</f>
        <v>718.35714285714289</v>
      </c>
      <c r="Z39" s="604"/>
      <c r="AA39" s="39" t="s">
        <v>38</v>
      </c>
      <c r="AB39" s="47"/>
      <c r="AC39" s="47"/>
      <c r="AD39" s="47"/>
      <c r="AE39" s="47"/>
      <c r="AF39" s="48">
        <f>(AF33*70)+(AF34*75)+(AF35*25)+(AF36*60)+(AF37*150)+(AF38*45)</f>
        <v>612.5</v>
      </c>
      <c r="AG39" s="48">
        <f>(AG33*70)+(AG34*75)+(AG35*25)+(AG36*60)+(AG37*150)+(AG38*45)</f>
        <v>665.5519480519481</v>
      </c>
      <c r="AH39" s="604"/>
      <c r="AI39" s="39" t="s">
        <v>38</v>
      </c>
      <c r="AJ39" s="47"/>
      <c r="AK39" s="47"/>
      <c r="AL39" s="47"/>
      <c r="AM39" s="47"/>
      <c r="AN39" s="48">
        <f>(AN33*70)+(AN34*75)+(AN35*25)+(AN36*60)+(AN37*150)+(AN38*45)</f>
        <v>621.25</v>
      </c>
      <c r="AO39" s="48">
        <f>(AO33*70)+(AO34*75)+(AO35*25)+(AO36*60)+(AO37*150)+(AO38*45)</f>
        <v>669.56168831168839</v>
      </c>
    </row>
    <row r="40" spans="1:41" ht="6.75" customHeight="1">
      <c r="C40" s="43"/>
      <c r="F40" s="5"/>
      <c r="G40" s="5"/>
      <c r="K40" s="43"/>
      <c r="AA40" s="43"/>
      <c r="AB40"/>
      <c r="AC40"/>
      <c r="AI40" s="43"/>
    </row>
    <row r="41" spans="1:41" ht="19.5" customHeight="1">
      <c r="C41" s="43" t="s">
        <v>53</v>
      </c>
      <c r="F41" s="5"/>
      <c r="G41" s="5"/>
      <c r="K41" s="43" t="s">
        <v>60</v>
      </c>
      <c r="S41" s="10" t="s">
        <v>54</v>
      </c>
      <c r="AA41" s="43"/>
      <c r="AB41"/>
      <c r="AC41"/>
      <c r="AI41" s="43"/>
    </row>
    <row r="42" spans="1:41" ht="18.75" customHeight="1">
      <c r="C42" s="598" t="s">
        <v>120</v>
      </c>
      <c r="D42" s="598"/>
      <c r="E42" s="598"/>
      <c r="F42" s="598"/>
      <c r="G42" s="598"/>
      <c r="H42" s="598"/>
      <c r="I42" s="598"/>
      <c r="J42" s="598"/>
      <c r="K42" s="598"/>
      <c r="L42" s="598"/>
      <c r="M42" s="598"/>
      <c r="N42" s="598"/>
      <c r="O42" s="598"/>
      <c r="AA42" s="43"/>
      <c r="AB42"/>
      <c r="AC42"/>
      <c r="AI42" s="43"/>
    </row>
    <row r="43" spans="1:41" ht="14.1" customHeight="1">
      <c r="L43"/>
      <c r="R43" s="326"/>
      <c r="S43" s="330"/>
      <c r="T43" s="326"/>
      <c r="U43" s="326"/>
      <c r="V43" s="326"/>
      <c r="W43" s="326"/>
      <c r="X43" s="327"/>
      <c r="AB43"/>
      <c r="AC43"/>
      <c r="AH43"/>
      <c r="AI43"/>
      <c r="AN43"/>
    </row>
    <row r="44" spans="1:41" ht="14.1" customHeight="1">
      <c r="R44" s="326"/>
      <c r="S44" s="325"/>
      <c r="T44" s="326"/>
      <c r="U44" s="326"/>
      <c r="V44" s="331"/>
      <c r="W44" s="326"/>
      <c r="X44" s="327"/>
      <c r="AB44"/>
      <c r="AC44"/>
      <c r="AH44"/>
      <c r="AI44"/>
      <c r="AN44"/>
    </row>
    <row r="45" spans="1:41" ht="14.1" customHeight="1">
      <c r="R45" s="326"/>
      <c r="S45" s="330"/>
      <c r="T45" s="326"/>
      <c r="U45" s="326"/>
      <c r="V45" s="326"/>
      <c r="W45" s="326"/>
      <c r="X45" s="327"/>
      <c r="AB45"/>
      <c r="AC45"/>
      <c r="AH45"/>
      <c r="AI45"/>
      <c r="AN45"/>
    </row>
    <row r="46" spans="1:41" ht="14.1" customHeight="1">
      <c r="R46" s="326"/>
      <c r="S46" s="325"/>
      <c r="T46" s="326"/>
      <c r="U46" s="332"/>
      <c r="V46" s="326"/>
      <c r="W46" s="326"/>
      <c r="X46" s="327"/>
      <c r="AB46"/>
      <c r="AC46"/>
      <c r="AH46"/>
      <c r="AI46"/>
      <c r="AN46"/>
    </row>
    <row r="47" spans="1:41" ht="14.1" customHeight="1">
      <c r="R47" s="326"/>
      <c r="S47" s="325"/>
      <c r="T47" s="326"/>
      <c r="U47" s="333"/>
      <c r="V47" s="333"/>
      <c r="W47" s="326"/>
      <c r="X47" s="327"/>
      <c r="AB47"/>
      <c r="AC47"/>
      <c r="AH47"/>
      <c r="AI47"/>
      <c r="AN47"/>
    </row>
    <row r="48" spans="1:41" ht="14.1" customHeight="1">
      <c r="R48" s="324"/>
      <c r="S48" s="334"/>
      <c r="T48" s="324"/>
      <c r="U48" s="335"/>
      <c r="V48" s="324"/>
      <c r="W48" s="326"/>
      <c r="X48" s="327"/>
    </row>
    <row r="49" spans="18:24" ht="14.1" customHeight="1">
      <c r="R49" s="324"/>
      <c r="S49" s="334"/>
      <c r="T49" s="324"/>
      <c r="U49" s="335"/>
      <c r="V49" s="324"/>
      <c r="W49" s="326"/>
      <c r="X49" s="327"/>
    </row>
  </sheetData>
  <mergeCells count="26">
    <mergeCell ref="A3:A4"/>
    <mergeCell ref="AA3:AB3"/>
    <mergeCell ref="K3:L3"/>
    <mergeCell ref="A21:A24"/>
    <mergeCell ref="A5:A7"/>
    <mergeCell ref="A8:A14"/>
    <mergeCell ref="A15:A20"/>
    <mergeCell ref="D1:J1"/>
    <mergeCell ref="S3:T3"/>
    <mergeCell ref="C3:D3"/>
    <mergeCell ref="K2:AO2"/>
    <mergeCell ref="AI3:AJ3"/>
    <mergeCell ref="D2:E2"/>
    <mergeCell ref="AI22:AI24"/>
    <mergeCell ref="C42:O42"/>
    <mergeCell ref="A25:A31"/>
    <mergeCell ref="C22:C24"/>
    <mergeCell ref="S22:S24"/>
    <mergeCell ref="AA22:AA24"/>
    <mergeCell ref="AH33:AH39"/>
    <mergeCell ref="A33:A39"/>
    <mergeCell ref="B33:B39"/>
    <mergeCell ref="J33:J39"/>
    <mergeCell ref="R33:R39"/>
    <mergeCell ref="Z33:Z39"/>
    <mergeCell ref="K22:K24"/>
  </mergeCells>
  <phoneticPr fontId="21" type="noConversion"/>
  <pageMargins left="3.937007874015748E-2" right="0" top="0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O42"/>
  <sheetViews>
    <sheetView workbookViewId="0">
      <selection activeCell="C3" sqref="C3:D3"/>
    </sheetView>
  </sheetViews>
  <sheetFormatPr defaultRowHeight="16.5"/>
  <cols>
    <col min="1" max="1" width="2.875" customWidth="1"/>
    <col min="2" max="2" width="3.625" customWidth="1"/>
    <col min="3" max="3" width="10.625" customWidth="1"/>
    <col min="4" max="4" width="4.625" customWidth="1"/>
    <col min="5" max="7" width="9" hidden="1" customWidth="1"/>
    <col min="8" max="8" width="3.625" customWidth="1"/>
    <col min="9" max="9" width="4.625" customWidth="1"/>
    <col min="10" max="10" width="3.625" customWidth="1"/>
    <col min="11" max="11" width="10.625" customWidth="1"/>
    <col min="12" max="12" width="4.625" customWidth="1"/>
    <col min="13" max="15" width="0" hidden="1" customWidth="1"/>
    <col min="16" max="16" width="3.625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3" width="0" hidden="1" customWidth="1"/>
    <col min="24" max="24" width="3.625" customWidth="1"/>
    <col min="25" max="25" width="4.625" customWidth="1"/>
    <col min="26" max="26" width="3.625" customWidth="1"/>
    <col min="27" max="27" width="10.625" customWidth="1"/>
    <col min="28" max="28" width="4.625" customWidth="1"/>
    <col min="29" max="31" width="0" hidden="1" customWidth="1"/>
    <col min="32" max="32" width="3.625" customWidth="1"/>
    <col min="33" max="33" width="4.625" customWidth="1"/>
    <col min="34" max="34" width="3.625" customWidth="1"/>
    <col min="35" max="35" width="10.625" customWidth="1"/>
    <col min="36" max="36" width="4.625" customWidth="1"/>
    <col min="37" max="39" width="0" hidden="1" customWidth="1"/>
    <col min="40" max="40" width="3.625" customWidth="1"/>
    <col min="41" max="41" width="4.625" customWidth="1"/>
  </cols>
  <sheetData>
    <row r="1" spans="1:41" ht="19.5">
      <c r="A1" s="8"/>
      <c r="B1" s="40"/>
      <c r="C1" s="40"/>
      <c r="D1" s="617" t="s">
        <v>18</v>
      </c>
      <c r="E1" s="617"/>
      <c r="F1" s="617"/>
      <c r="G1" s="617"/>
      <c r="H1" s="617"/>
      <c r="I1" s="617"/>
      <c r="J1" s="617"/>
      <c r="K1" s="5" t="s">
        <v>581</v>
      </c>
      <c r="L1" t="s">
        <v>514</v>
      </c>
      <c r="P1" s="32"/>
      <c r="R1" s="10"/>
      <c r="S1" s="10"/>
      <c r="X1" s="32"/>
      <c r="Z1" s="40"/>
      <c r="AA1" s="40"/>
      <c r="AB1" s="8"/>
      <c r="AC1" s="8"/>
      <c r="AD1" s="8"/>
      <c r="AE1" s="8"/>
      <c r="AF1" s="32"/>
      <c r="AG1" s="8"/>
      <c r="AH1" s="40"/>
      <c r="AI1" s="40"/>
      <c r="AJ1" s="8"/>
      <c r="AK1" s="8"/>
      <c r="AL1" s="8"/>
      <c r="AM1" s="8"/>
      <c r="AN1" s="32"/>
      <c r="AO1" s="8"/>
    </row>
    <row r="2" spans="1:41" ht="13.5" customHeight="1">
      <c r="A2" s="2" t="s">
        <v>14</v>
      </c>
      <c r="B2" s="41" t="s">
        <v>30</v>
      </c>
      <c r="C2" s="42" t="s">
        <v>1</v>
      </c>
      <c r="D2" s="600">
        <v>570</v>
      </c>
      <c r="E2" s="600"/>
      <c r="F2" s="29"/>
      <c r="G2" s="29"/>
      <c r="H2" s="29"/>
      <c r="I2" s="29"/>
      <c r="J2" s="44"/>
      <c r="K2" s="618" t="s">
        <v>576</v>
      </c>
      <c r="L2" s="619"/>
      <c r="M2" s="619"/>
      <c r="N2" s="619"/>
      <c r="O2" s="619"/>
      <c r="P2" s="619"/>
      <c r="Q2" s="619"/>
      <c r="R2" s="619"/>
      <c r="S2" s="619"/>
      <c r="T2" s="619"/>
      <c r="U2" s="619"/>
      <c r="V2" s="619"/>
      <c r="W2" s="619"/>
      <c r="X2" s="619"/>
      <c r="Y2" s="619"/>
      <c r="Z2" s="619"/>
      <c r="AA2" s="619"/>
      <c r="AB2" s="619"/>
      <c r="AC2" s="619"/>
      <c r="AD2" s="619"/>
      <c r="AE2" s="619"/>
      <c r="AF2" s="619"/>
      <c r="AG2" s="619"/>
      <c r="AH2" s="619"/>
      <c r="AI2" s="619"/>
      <c r="AJ2" s="619"/>
      <c r="AK2" s="619"/>
      <c r="AL2" s="619"/>
      <c r="AM2" s="619"/>
      <c r="AN2" s="619"/>
      <c r="AO2" s="619"/>
    </row>
    <row r="3" spans="1:41" ht="13.5" customHeight="1">
      <c r="A3" s="615" t="s">
        <v>6</v>
      </c>
      <c r="B3" s="11"/>
      <c r="C3" s="616">
        <v>45565</v>
      </c>
      <c r="D3" s="616"/>
      <c r="E3" s="16"/>
      <c r="F3" s="16"/>
      <c r="G3" s="16"/>
      <c r="H3" s="28"/>
      <c r="I3" s="11" t="s">
        <v>7</v>
      </c>
      <c r="J3" s="11"/>
      <c r="K3" s="616">
        <f>C3+1</f>
        <v>45566</v>
      </c>
      <c r="L3" s="616"/>
      <c r="M3" s="16"/>
      <c r="N3" s="16"/>
      <c r="O3" s="16"/>
      <c r="P3" s="28"/>
      <c r="Q3" s="11" t="s">
        <v>8</v>
      </c>
      <c r="R3" s="120"/>
      <c r="S3" s="616">
        <f>C3+2</f>
        <v>45567</v>
      </c>
      <c r="T3" s="616"/>
      <c r="U3" s="16"/>
      <c r="V3" s="16"/>
      <c r="W3" s="16"/>
      <c r="X3" s="28"/>
      <c r="Y3" s="11" t="s">
        <v>9</v>
      </c>
      <c r="Z3" s="120"/>
      <c r="AA3" s="616">
        <f>C3+3</f>
        <v>45568</v>
      </c>
      <c r="AB3" s="616"/>
      <c r="AC3" s="16"/>
      <c r="AD3" s="16"/>
      <c r="AE3" s="16"/>
      <c r="AF3" s="28"/>
      <c r="AG3" s="11" t="s">
        <v>10</v>
      </c>
      <c r="AH3" s="120"/>
      <c r="AI3" s="616">
        <f>C3+4</f>
        <v>45569</v>
      </c>
      <c r="AJ3" s="616"/>
      <c r="AK3" s="16"/>
      <c r="AL3" s="16"/>
      <c r="AM3" s="16"/>
      <c r="AN3" s="28"/>
      <c r="AO3" s="11" t="s">
        <v>26</v>
      </c>
    </row>
    <row r="4" spans="1:41" ht="13.5" customHeight="1">
      <c r="A4" s="615"/>
      <c r="B4" s="11" t="s">
        <v>11</v>
      </c>
      <c r="C4" s="11" t="s">
        <v>12</v>
      </c>
      <c r="D4" s="11" t="s">
        <v>15</v>
      </c>
      <c r="E4" s="11" t="s">
        <v>32</v>
      </c>
      <c r="F4" s="11" t="s">
        <v>33</v>
      </c>
      <c r="G4" s="11" t="s">
        <v>36</v>
      </c>
      <c r="H4" s="28" t="s">
        <v>31</v>
      </c>
      <c r="I4" s="11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33</v>
      </c>
      <c r="O4" s="11" t="s">
        <v>36</v>
      </c>
      <c r="P4" s="28" t="s">
        <v>31</v>
      </c>
      <c r="Q4" s="11" t="s">
        <v>55</v>
      </c>
      <c r="R4" s="120" t="s">
        <v>11</v>
      </c>
      <c r="S4" s="11" t="s">
        <v>12</v>
      </c>
      <c r="T4" s="11" t="s">
        <v>15</v>
      </c>
      <c r="U4" s="11" t="s">
        <v>32</v>
      </c>
      <c r="V4" s="11" t="s">
        <v>33</v>
      </c>
      <c r="W4" s="11" t="s">
        <v>36</v>
      </c>
      <c r="X4" s="28" t="s">
        <v>31</v>
      </c>
      <c r="Y4" s="11" t="s">
        <v>55</v>
      </c>
      <c r="Z4" s="120" t="s">
        <v>11</v>
      </c>
      <c r="AA4" s="11" t="s">
        <v>12</v>
      </c>
      <c r="AB4" s="11" t="s">
        <v>15</v>
      </c>
      <c r="AC4" s="11" t="s">
        <v>32</v>
      </c>
      <c r="AD4" s="11" t="s">
        <v>33</v>
      </c>
      <c r="AE4" s="11" t="s">
        <v>36</v>
      </c>
      <c r="AF4" s="28" t="s">
        <v>31</v>
      </c>
      <c r="AG4" s="11" t="s">
        <v>55</v>
      </c>
      <c r="AH4" s="120" t="s">
        <v>11</v>
      </c>
      <c r="AI4" s="11" t="s">
        <v>12</v>
      </c>
      <c r="AJ4" s="11" t="s">
        <v>15</v>
      </c>
      <c r="AK4" s="11" t="s">
        <v>32</v>
      </c>
      <c r="AL4" s="11" t="s">
        <v>33</v>
      </c>
      <c r="AM4" s="11" t="s">
        <v>36</v>
      </c>
      <c r="AN4" s="28" t="s">
        <v>31</v>
      </c>
      <c r="AO4" s="11" t="s">
        <v>55</v>
      </c>
    </row>
    <row r="5" spans="1:41" ht="13.5" customHeight="1">
      <c r="A5" s="599" t="s">
        <v>13</v>
      </c>
      <c r="B5" s="73" t="s">
        <v>95</v>
      </c>
      <c r="C5" s="117" t="s">
        <v>96</v>
      </c>
      <c r="D5" s="118">
        <v>80</v>
      </c>
      <c r="E5" s="67">
        <f>D5/20</f>
        <v>4</v>
      </c>
      <c r="F5" s="11"/>
      <c r="G5" s="11"/>
      <c r="H5" s="107">
        <f>(D5*$D$2)/1000</f>
        <v>45.6</v>
      </c>
      <c r="I5" s="65"/>
      <c r="J5" s="73"/>
      <c r="K5" s="117"/>
      <c r="L5" s="118"/>
      <c r="M5" s="67"/>
      <c r="N5" s="11"/>
      <c r="O5" s="11"/>
      <c r="P5" s="107"/>
      <c r="Q5" s="65"/>
      <c r="R5" s="73"/>
      <c r="S5" s="117"/>
      <c r="T5" s="118"/>
      <c r="U5" s="67"/>
      <c r="V5" s="11"/>
      <c r="W5" s="11"/>
      <c r="X5" s="107"/>
      <c r="Y5" s="65"/>
      <c r="Z5" s="73"/>
      <c r="AA5" s="117"/>
      <c r="AB5" s="118"/>
      <c r="AC5" s="67"/>
      <c r="AD5" s="11"/>
      <c r="AE5" s="11"/>
      <c r="AF5" s="107"/>
      <c r="AG5" s="65"/>
      <c r="AH5" s="73"/>
      <c r="AI5" s="117"/>
      <c r="AJ5" s="118"/>
      <c r="AK5" s="67"/>
      <c r="AL5" s="11"/>
      <c r="AM5" s="11"/>
      <c r="AN5" s="107"/>
      <c r="AO5" s="65"/>
    </row>
    <row r="6" spans="1:41" ht="13.5" customHeight="1">
      <c r="A6" s="599"/>
      <c r="B6" s="66" t="s">
        <v>78</v>
      </c>
      <c r="C6" s="75" t="s">
        <v>98</v>
      </c>
      <c r="D6" s="76">
        <v>10</v>
      </c>
      <c r="E6" s="67">
        <f>D6/20</f>
        <v>0.5</v>
      </c>
      <c r="F6" s="67"/>
      <c r="G6" s="11"/>
      <c r="H6" s="107">
        <f>(D6*$D$2)/1000</f>
        <v>5.7</v>
      </c>
      <c r="I6" s="65"/>
      <c r="J6" s="66"/>
      <c r="K6" s="75"/>
      <c r="L6" s="76"/>
      <c r="M6" s="67"/>
      <c r="N6" s="67"/>
      <c r="O6" s="11"/>
      <c r="P6" s="107"/>
      <c r="Q6" s="111"/>
      <c r="R6" s="66"/>
      <c r="S6" s="75"/>
      <c r="T6" s="76"/>
      <c r="U6" s="67"/>
      <c r="V6" s="67"/>
      <c r="W6" s="70"/>
      <c r="X6" s="111"/>
      <c r="Y6" s="144"/>
      <c r="Z6" s="66"/>
      <c r="AA6" s="75"/>
      <c r="AB6" s="76"/>
      <c r="AC6" s="67"/>
      <c r="AD6" s="67"/>
      <c r="AE6" s="70"/>
      <c r="AF6" s="107"/>
      <c r="AG6" s="65"/>
      <c r="AH6" s="66"/>
      <c r="AI6" s="75"/>
      <c r="AJ6" s="76"/>
      <c r="AK6" s="67"/>
      <c r="AL6" s="67"/>
      <c r="AM6" s="70"/>
      <c r="AN6" s="107"/>
      <c r="AO6" s="111"/>
    </row>
    <row r="7" spans="1:41" ht="13.5" customHeight="1">
      <c r="A7" s="599"/>
      <c r="B7" s="18" t="s">
        <v>99</v>
      </c>
      <c r="C7" s="6"/>
      <c r="D7" s="11"/>
      <c r="E7" s="11"/>
      <c r="F7" s="11"/>
      <c r="G7" s="11"/>
      <c r="H7" s="28"/>
      <c r="I7" s="65"/>
      <c r="J7" s="18"/>
      <c r="K7" s="6"/>
      <c r="L7" s="11"/>
      <c r="M7" s="11"/>
      <c r="N7" s="11"/>
      <c r="O7" s="11"/>
      <c r="P7" s="28"/>
      <c r="Q7" s="111"/>
      <c r="R7" s="18"/>
      <c r="S7" s="6"/>
      <c r="T7" s="26"/>
      <c r="U7" s="11"/>
      <c r="V7" s="11"/>
      <c r="W7" s="11"/>
      <c r="X7" s="65"/>
      <c r="Y7" s="144"/>
      <c r="Z7" s="18"/>
      <c r="AA7" s="6"/>
      <c r="AB7" s="26"/>
      <c r="AC7" s="11"/>
      <c r="AD7" s="11"/>
      <c r="AE7" s="11"/>
      <c r="AF7" s="65"/>
      <c r="AG7" s="65"/>
      <c r="AH7" s="18"/>
      <c r="AI7" s="6"/>
      <c r="AJ7" s="26"/>
      <c r="AK7" s="11"/>
      <c r="AL7" s="11"/>
      <c r="AM7" s="11"/>
      <c r="AN7" s="65"/>
      <c r="AO7" s="111"/>
    </row>
    <row r="8" spans="1:41" ht="13.5" customHeight="1">
      <c r="A8" s="599" t="s">
        <v>2</v>
      </c>
      <c r="B8" s="293" t="s">
        <v>533</v>
      </c>
      <c r="C8" s="444" t="s">
        <v>535</v>
      </c>
      <c r="D8" s="90">
        <v>45</v>
      </c>
      <c r="E8" s="132"/>
      <c r="F8" s="132"/>
      <c r="G8" s="89">
        <f>D8/100</f>
        <v>0.45</v>
      </c>
      <c r="H8" s="107">
        <f>(D8*$D$2)/1000</f>
        <v>25.65</v>
      </c>
      <c r="I8" s="91"/>
      <c r="J8" s="68"/>
      <c r="K8" s="86"/>
      <c r="L8" s="90"/>
      <c r="M8" s="132"/>
      <c r="N8" s="90"/>
      <c r="O8" s="143"/>
      <c r="P8" s="107"/>
      <c r="Q8" s="91"/>
      <c r="R8" s="165"/>
      <c r="S8" s="86"/>
      <c r="T8" s="90"/>
      <c r="U8" s="146"/>
      <c r="V8" s="93"/>
      <c r="W8" s="89"/>
      <c r="X8" s="107"/>
      <c r="Y8" s="65"/>
      <c r="Z8" s="49"/>
      <c r="AA8" s="86"/>
      <c r="AB8" s="90"/>
      <c r="AC8" s="187"/>
      <c r="AD8" s="93"/>
      <c r="AE8" s="188"/>
      <c r="AF8" s="100"/>
      <c r="AG8" s="91"/>
      <c r="AH8" s="165"/>
      <c r="AI8" s="86"/>
      <c r="AJ8" s="90"/>
      <c r="AK8" s="132"/>
      <c r="AL8" s="132"/>
      <c r="AM8" s="132"/>
      <c r="AN8" s="107"/>
      <c r="AO8" s="91"/>
    </row>
    <row r="9" spans="1:41" ht="13.5" customHeight="1">
      <c r="A9" s="599"/>
      <c r="B9" s="294" t="s">
        <v>226</v>
      </c>
      <c r="C9" s="444" t="s">
        <v>254</v>
      </c>
      <c r="D9" s="90">
        <v>60</v>
      </c>
      <c r="E9" s="53"/>
      <c r="F9" s="132">
        <f>D9/35</f>
        <v>1.7142857142857142</v>
      </c>
      <c r="G9" s="89"/>
      <c r="H9" s="107">
        <f>(D9*$D$2)/1000</f>
        <v>34.200000000000003</v>
      </c>
      <c r="I9" s="88"/>
      <c r="J9" s="69"/>
      <c r="K9" s="62"/>
      <c r="L9" s="90"/>
      <c r="M9" s="132"/>
      <c r="N9" s="132"/>
      <c r="O9" s="143"/>
      <c r="P9" s="107"/>
      <c r="Q9" s="88"/>
      <c r="R9" s="157"/>
      <c r="S9" s="86"/>
      <c r="T9" s="90"/>
      <c r="U9" s="132"/>
      <c r="V9" s="132"/>
      <c r="W9" s="89"/>
      <c r="X9" s="107"/>
      <c r="Y9" s="65"/>
      <c r="Z9" s="94"/>
      <c r="AA9" s="86"/>
      <c r="AB9" s="90"/>
      <c r="AC9" s="132"/>
      <c r="AD9" s="132"/>
      <c r="AE9" s="87"/>
      <c r="AF9" s="100"/>
      <c r="AG9" s="88"/>
      <c r="AH9" s="157"/>
      <c r="AI9" s="86"/>
      <c r="AJ9" s="90"/>
      <c r="AK9" s="53"/>
      <c r="AL9" s="132"/>
      <c r="AM9" s="89"/>
      <c r="AN9" s="107"/>
      <c r="AO9" s="88"/>
    </row>
    <row r="10" spans="1:41" ht="13.5" customHeight="1">
      <c r="A10" s="599"/>
      <c r="B10" s="294" t="s">
        <v>534</v>
      </c>
      <c r="C10" s="444" t="s">
        <v>328</v>
      </c>
      <c r="D10" s="90">
        <v>1</v>
      </c>
      <c r="E10" s="53"/>
      <c r="F10" s="132"/>
      <c r="G10" s="89"/>
      <c r="H10" s="107">
        <f>(D10*$D$2)/1000</f>
        <v>0.56999999999999995</v>
      </c>
      <c r="I10" s="88"/>
      <c r="J10" s="69"/>
      <c r="K10" s="301"/>
      <c r="L10" s="90"/>
      <c r="M10" s="192"/>
      <c r="N10" s="132"/>
      <c r="O10" s="143"/>
      <c r="P10" s="107"/>
      <c r="Q10" s="88"/>
      <c r="R10" s="157"/>
      <c r="S10" s="86"/>
      <c r="T10" s="90"/>
      <c r="U10" s="132"/>
      <c r="V10" s="132"/>
      <c r="W10" s="89"/>
      <c r="X10" s="107"/>
      <c r="Y10" s="65"/>
      <c r="Z10" s="94"/>
      <c r="AA10" s="86"/>
      <c r="AB10" s="90"/>
      <c r="AC10" s="132"/>
      <c r="AD10" s="132"/>
      <c r="AE10" s="89"/>
      <c r="AF10" s="100"/>
      <c r="AG10" s="88"/>
      <c r="AH10" s="157"/>
      <c r="AI10" s="86"/>
      <c r="AJ10" s="90"/>
      <c r="AK10" s="53"/>
      <c r="AL10" s="132"/>
      <c r="AM10" s="89"/>
      <c r="AN10" s="107"/>
      <c r="AO10" s="88"/>
    </row>
    <row r="11" spans="1:41" ht="13.5" customHeight="1">
      <c r="A11" s="599"/>
      <c r="B11" s="294" t="s">
        <v>140</v>
      </c>
      <c r="C11" s="444"/>
      <c r="D11" s="90"/>
      <c r="E11" s="132"/>
      <c r="F11" s="53"/>
      <c r="G11" s="89"/>
      <c r="H11" s="133"/>
      <c r="I11" s="88"/>
      <c r="J11" s="69"/>
      <c r="K11" s="62"/>
      <c r="L11" s="90"/>
      <c r="M11" s="132"/>
      <c r="N11" s="132"/>
      <c r="O11" s="132"/>
      <c r="P11" s="107"/>
      <c r="Q11" s="88"/>
      <c r="R11" s="157"/>
      <c r="S11" s="86"/>
      <c r="T11" s="90"/>
      <c r="U11" s="132"/>
      <c r="V11" s="140"/>
      <c r="W11" s="89"/>
      <c r="X11" s="107"/>
      <c r="Y11" s="65"/>
      <c r="Z11" s="194"/>
      <c r="AA11" s="86"/>
      <c r="AB11" s="90"/>
      <c r="AC11" s="53"/>
      <c r="AD11" s="53"/>
      <c r="AE11" s="89"/>
      <c r="AF11" s="100"/>
      <c r="AG11" s="88"/>
      <c r="AH11" s="157"/>
      <c r="AI11" s="86"/>
      <c r="AJ11" s="90"/>
      <c r="AK11" s="132"/>
      <c r="AL11" s="53"/>
      <c r="AM11" s="89"/>
      <c r="AN11" s="107"/>
      <c r="AO11" s="88"/>
    </row>
    <row r="12" spans="1:41" ht="13.5" customHeight="1">
      <c r="A12" s="599"/>
      <c r="B12" s="103" t="s">
        <v>258</v>
      </c>
      <c r="C12" s="86"/>
      <c r="D12" s="90"/>
      <c r="E12" s="90"/>
      <c r="F12" s="90"/>
      <c r="G12" s="89"/>
      <c r="H12" s="133"/>
      <c r="I12" s="88"/>
      <c r="J12" s="69"/>
      <c r="K12" s="62"/>
      <c r="L12" s="90"/>
      <c r="M12" s="132"/>
      <c r="N12" s="132"/>
      <c r="O12" s="132"/>
      <c r="P12" s="107"/>
      <c r="Q12" s="202"/>
      <c r="R12" s="103"/>
      <c r="S12" s="86"/>
      <c r="T12" s="90"/>
      <c r="U12" s="132"/>
      <c r="V12" s="90"/>
      <c r="W12" s="143"/>
      <c r="X12" s="107"/>
      <c r="Y12" s="91"/>
      <c r="Z12" s="314"/>
      <c r="AA12" s="86"/>
      <c r="AB12" s="90"/>
      <c r="AC12" s="90"/>
      <c r="AD12" s="89"/>
      <c r="AE12" s="87"/>
      <c r="AF12" s="100"/>
      <c r="AG12" s="88"/>
      <c r="AH12" s="103"/>
      <c r="AI12" s="86"/>
      <c r="AJ12" s="90"/>
      <c r="AK12" s="90"/>
      <c r="AL12" s="90"/>
      <c r="AM12" s="89"/>
      <c r="AN12" s="107"/>
      <c r="AO12" s="218"/>
    </row>
    <row r="13" spans="1:41" ht="13.5" customHeight="1">
      <c r="A13" s="599"/>
      <c r="B13" s="194"/>
      <c r="C13" s="86"/>
      <c r="D13" s="214"/>
      <c r="E13" s="93"/>
      <c r="F13" s="93"/>
      <c r="G13" s="192"/>
      <c r="H13" s="107"/>
      <c r="I13" s="88"/>
      <c r="J13" s="103"/>
      <c r="K13" s="153"/>
      <c r="L13" s="170"/>
      <c r="M13" s="109"/>
      <c r="N13" s="132"/>
      <c r="O13" s="89"/>
      <c r="P13" s="133"/>
      <c r="Q13" s="88"/>
      <c r="R13" s="157"/>
      <c r="S13" s="86"/>
      <c r="T13" s="90"/>
      <c r="U13" s="90"/>
      <c r="V13" s="108"/>
      <c r="W13" s="89"/>
      <c r="X13" s="107"/>
      <c r="Y13" s="88"/>
      <c r="Z13" s="94"/>
      <c r="AA13" s="153"/>
      <c r="AB13" s="170"/>
      <c r="AC13" s="109"/>
      <c r="AD13" s="132"/>
      <c r="AE13" s="89"/>
      <c r="AF13" s="133"/>
      <c r="AG13" s="88"/>
      <c r="AH13" s="179"/>
      <c r="AI13" s="86"/>
      <c r="AJ13" s="214"/>
      <c r="AK13" s="93"/>
      <c r="AL13" s="93"/>
      <c r="AM13" s="192"/>
      <c r="AN13" s="107"/>
      <c r="AO13" s="88"/>
    </row>
    <row r="14" spans="1:41" ht="13.5" customHeight="1">
      <c r="A14" s="599"/>
      <c r="B14" s="179"/>
      <c r="C14" s="197"/>
      <c r="D14" s="49"/>
      <c r="E14" s="198"/>
      <c r="F14" s="195"/>
      <c r="G14" s="89"/>
      <c r="H14" s="133"/>
      <c r="I14" s="88"/>
      <c r="J14" s="196"/>
      <c r="K14" s="197"/>
      <c r="L14" s="49"/>
      <c r="M14" s="198"/>
      <c r="N14" s="195"/>
      <c r="O14" s="89"/>
      <c r="P14" s="133"/>
      <c r="Q14" s="88"/>
      <c r="R14" s="196"/>
      <c r="S14" s="86"/>
      <c r="T14" s="90"/>
      <c r="U14" s="183"/>
      <c r="V14" s="108"/>
      <c r="W14" s="89"/>
      <c r="X14" s="107"/>
      <c r="Y14" s="88"/>
      <c r="Z14" s="93"/>
      <c r="AA14" s="153"/>
      <c r="AB14" s="170"/>
      <c r="AC14" s="109"/>
      <c r="AD14" s="132"/>
      <c r="AE14" s="89"/>
      <c r="AF14" s="133"/>
      <c r="AG14" s="88"/>
      <c r="AH14" s="185"/>
      <c r="AI14" s="86"/>
      <c r="AJ14" s="90"/>
      <c r="AK14" s="90"/>
      <c r="AL14" s="90"/>
      <c r="AM14" s="89"/>
      <c r="AN14" s="100"/>
      <c r="AO14" s="88"/>
    </row>
    <row r="15" spans="1:41" ht="13.5" customHeight="1">
      <c r="A15" s="623" t="s">
        <v>3</v>
      </c>
      <c r="B15" s="49" t="s">
        <v>516</v>
      </c>
      <c r="C15" s="338" t="s">
        <v>539</v>
      </c>
      <c r="D15" s="90">
        <v>50</v>
      </c>
      <c r="E15" s="67">
        <f>D15/85</f>
        <v>0.58823529411764708</v>
      </c>
      <c r="F15" s="93"/>
      <c r="G15" s="140"/>
      <c r="H15" s="107">
        <f>(D15*$D$2)/1000</f>
        <v>28.5</v>
      </c>
      <c r="I15" s="88"/>
      <c r="J15" s="94"/>
      <c r="K15" s="86"/>
      <c r="L15" s="90"/>
      <c r="M15" s="146"/>
      <c r="N15" s="143"/>
      <c r="O15" s="140"/>
      <c r="P15" s="107"/>
      <c r="Q15" s="278"/>
      <c r="R15" s="49"/>
      <c r="S15" s="62"/>
      <c r="T15" s="14"/>
      <c r="U15" s="189"/>
      <c r="V15" s="302"/>
      <c r="W15" s="181"/>
      <c r="X15" s="28"/>
      <c r="Y15" s="91"/>
      <c r="Z15" s="49"/>
      <c r="AA15" s="86"/>
      <c r="AB15" s="90"/>
      <c r="AC15" s="132"/>
      <c r="AD15" s="93"/>
      <c r="AE15" s="89"/>
      <c r="AF15" s="107"/>
      <c r="AG15" s="88"/>
      <c r="AH15" s="84"/>
      <c r="AI15" s="86"/>
      <c r="AJ15" s="50"/>
      <c r="AK15" s="146"/>
      <c r="AL15" s="143"/>
      <c r="AM15" s="93"/>
      <c r="AN15" s="107"/>
      <c r="AO15" s="91"/>
    </row>
    <row r="16" spans="1:41" ht="13.5" customHeight="1">
      <c r="A16" s="623"/>
      <c r="B16" s="94" t="s">
        <v>540</v>
      </c>
      <c r="C16" s="343" t="s">
        <v>434</v>
      </c>
      <c r="D16" s="90">
        <v>25</v>
      </c>
      <c r="E16" s="132"/>
      <c r="F16" s="93">
        <f>D16/35</f>
        <v>0.7142857142857143</v>
      </c>
      <c r="G16" s="89"/>
      <c r="H16" s="107">
        <f>(D16*$D$2)/1000</f>
        <v>14.25</v>
      </c>
      <c r="I16" s="88"/>
      <c r="J16" s="94"/>
      <c r="K16" s="86"/>
      <c r="L16" s="90"/>
      <c r="M16" s="132"/>
      <c r="N16" s="132"/>
      <c r="O16" s="89"/>
      <c r="P16" s="107"/>
      <c r="Q16" s="95"/>
      <c r="R16" s="94"/>
      <c r="S16" s="86"/>
      <c r="T16" s="90"/>
      <c r="U16" s="146"/>
      <c r="V16" s="143"/>
      <c r="W16" s="140"/>
      <c r="X16" s="107"/>
      <c r="Y16" s="88"/>
      <c r="Z16" s="94"/>
      <c r="AA16" s="86"/>
      <c r="AB16" s="90"/>
      <c r="AC16" s="132"/>
      <c r="AD16" s="93"/>
      <c r="AE16" s="89"/>
      <c r="AF16" s="107"/>
      <c r="AG16" s="88"/>
      <c r="AH16" s="82"/>
      <c r="AI16" s="101"/>
      <c r="AJ16" s="140"/>
      <c r="AK16" s="288"/>
      <c r="AL16" s="132"/>
      <c r="AM16" s="89"/>
      <c r="AN16" s="107"/>
      <c r="AO16" s="88"/>
    </row>
    <row r="17" spans="1:41" ht="13.5" customHeight="1">
      <c r="A17" s="623"/>
      <c r="B17" s="94" t="s">
        <v>541</v>
      </c>
      <c r="C17" s="338"/>
      <c r="D17" s="90"/>
      <c r="E17" s="132"/>
      <c r="F17" s="93"/>
      <c r="G17" s="140"/>
      <c r="H17" s="107"/>
      <c r="I17" s="88"/>
      <c r="J17" s="94"/>
      <c r="K17" s="86"/>
      <c r="L17" s="90"/>
      <c r="M17" s="132"/>
      <c r="N17" s="140"/>
      <c r="O17" s="140"/>
      <c r="P17" s="107"/>
      <c r="Q17" s="95"/>
      <c r="R17" s="94"/>
      <c r="S17" s="86"/>
      <c r="T17" s="90"/>
      <c r="U17" s="93"/>
      <c r="V17" s="93"/>
      <c r="W17" s="140"/>
      <c r="X17" s="107"/>
      <c r="Y17" s="190"/>
      <c r="Z17" s="94"/>
      <c r="AA17" s="86"/>
      <c r="AB17" s="90"/>
      <c r="AC17" s="132"/>
      <c r="AD17" s="93"/>
      <c r="AE17" s="89"/>
      <c r="AF17" s="107"/>
      <c r="AG17" s="88"/>
      <c r="AH17" s="82"/>
      <c r="AI17" s="101"/>
      <c r="AJ17" s="89"/>
      <c r="AK17" s="132"/>
      <c r="AL17" s="132"/>
      <c r="AM17" s="93"/>
      <c r="AN17" s="107"/>
      <c r="AO17" s="88"/>
    </row>
    <row r="18" spans="1:41" ht="13.5" customHeight="1">
      <c r="A18" s="623"/>
      <c r="B18" s="94" t="s">
        <v>542</v>
      </c>
      <c r="C18" s="338"/>
      <c r="D18" s="90"/>
      <c r="E18" s="132"/>
      <c r="F18" s="93"/>
      <c r="G18" s="89"/>
      <c r="H18" s="107"/>
      <c r="I18" s="88"/>
      <c r="J18" s="103"/>
      <c r="K18" s="86"/>
      <c r="L18" s="90"/>
      <c r="M18" s="132"/>
      <c r="N18" s="90"/>
      <c r="O18" s="140"/>
      <c r="P18" s="107"/>
      <c r="Q18" s="88"/>
      <c r="R18" s="94"/>
      <c r="S18" s="154"/>
      <c r="T18" s="90"/>
      <c r="U18" s="93"/>
      <c r="V18" s="93"/>
      <c r="W18" s="140"/>
      <c r="X18" s="107"/>
      <c r="Y18" s="88"/>
      <c r="Z18" s="94"/>
      <c r="AA18" s="86"/>
      <c r="AB18" s="90"/>
      <c r="AC18" s="132"/>
      <c r="AD18" s="93"/>
      <c r="AE18" s="89"/>
      <c r="AF18" s="107"/>
      <c r="AG18" s="88"/>
      <c r="AH18" s="82"/>
      <c r="AI18" s="101"/>
      <c r="AJ18" s="89"/>
      <c r="AK18" s="132"/>
      <c r="AL18" s="140"/>
      <c r="AM18" s="93"/>
      <c r="AN18" s="107"/>
      <c r="AO18" s="88"/>
    </row>
    <row r="19" spans="1:41" ht="13.5" customHeight="1">
      <c r="A19" s="623"/>
      <c r="B19" s="103" t="s">
        <v>139</v>
      </c>
      <c r="C19" s="338"/>
      <c r="D19" s="212"/>
      <c r="E19" s="89"/>
      <c r="F19" s="90"/>
      <c r="G19" s="132"/>
      <c r="H19" s="133"/>
      <c r="I19" s="88"/>
      <c r="J19" s="103"/>
      <c r="K19" s="86"/>
      <c r="L19" s="90"/>
      <c r="M19" s="146"/>
      <c r="N19" s="143"/>
      <c r="O19" s="140"/>
      <c r="P19" s="107"/>
      <c r="Q19" s="95"/>
      <c r="R19" s="194"/>
      <c r="S19" s="99"/>
      <c r="T19" s="87"/>
      <c r="U19" s="132"/>
      <c r="V19" s="90"/>
      <c r="W19" s="140"/>
      <c r="X19" s="85"/>
      <c r="Y19" s="91"/>
      <c r="Z19" s="103"/>
      <c r="AA19" s="221"/>
      <c r="AB19" s="212"/>
      <c r="AC19" s="89"/>
      <c r="AD19" s="90"/>
      <c r="AE19" s="132"/>
      <c r="AF19" s="133"/>
      <c r="AG19" s="88"/>
      <c r="AH19" s="82"/>
      <c r="AI19" s="62"/>
      <c r="AJ19" s="90"/>
      <c r="AK19" s="142"/>
      <c r="AL19" s="93"/>
      <c r="AM19" s="181"/>
      <c r="AN19" s="133"/>
      <c r="AO19" s="95"/>
    </row>
    <row r="20" spans="1:41" ht="13.5" customHeight="1">
      <c r="A20" s="623"/>
      <c r="B20" s="249"/>
      <c r="C20" s="229"/>
      <c r="D20" s="90"/>
      <c r="E20" s="150"/>
      <c r="F20" s="132"/>
      <c r="G20" s="89"/>
      <c r="H20" s="133"/>
      <c r="I20" s="88"/>
      <c r="J20" s="103"/>
      <c r="K20" s="86"/>
      <c r="L20" s="90"/>
      <c r="M20" s="315"/>
      <c r="N20" s="143"/>
      <c r="O20" s="140"/>
      <c r="P20" s="85"/>
      <c r="Q20" s="95"/>
      <c r="R20" s="194"/>
      <c r="S20" s="99"/>
      <c r="T20" s="87"/>
      <c r="U20" s="132"/>
      <c r="V20" s="90"/>
      <c r="W20" s="140"/>
      <c r="X20" s="85"/>
      <c r="Y20" s="91"/>
      <c r="Z20" s="103"/>
      <c r="AA20" s="221"/>
      <c r="AB20" s="212"/>
      <c r="AC20" s="89"/>
      <c r="AD20" s="90"/>
      <c r="AE20" s="132"/>
      <c r="AF20" s="133"/>
      <c r="AG20" s="88"/>
      <c r="AH20" s="82"/>
      <c r="AI20" s="62"/>
      <c r="AJ20" s="90"/>
      <c r="AK20" s="142"/>
      <c r="AL20" s="93"/>
      <c r="AM20" s="181"/>
      <c r="AN20" s="133"/>
      <c r="AO20" s="95"/>
    </row>
    <row r="21" spans="1:41" ht="13.5" customHeight="1">
      <c r="A21" s="610" t="s">
        <v>4</v>
      </c>
      <c r="B21" s="184" t="s">
        <v>121</v>
      </c>
      <c r="C21" s="169" t="s">
        <v>122</v>
      </c>
      <c r="D21" s="170">
        <v>75</v>
      </c>
      <c r="E21" s="53"/>
      <c r="F21" s="53"/>
      <c r="G21" s="89">
        <f>D21/100</f>
        <v>0.75</v>
      </c>
      <c r="H21" s="107">
        <f>(D21*$D$2)/1000</f>
        <v>42.75</v>
      </c>
      <c r="I21" s="91"/>
      <c r="J21" s="199"/>
      <c r="K21" s="169"/>
      <c r="L21" s="243"/>
      <c r="M21" s="93"/>
      <c r="N21" s="244"/>
      <c r="O21" s="140"/>
      <c r="P21" s="245"/>
      <c r="Q21" s="246"/>
      <c r="R21" s="199"/>
      <c r="S21" s="169"/>
      <c r="T21" s="243"/>
      <c r="U21" s="244"/>
      <c r="V21" s="244"/>
      <c r="W21" s="140"/>
      <c r="X21" s="245"/>
      <c r="Y21" s="246"/>
      <c r="Z21" s="184"/>
      <c r="AA21" s="169"/>
      <c r="AB21" s="170"/>
      <c r="AC21" s="53"/>
      <c r="AD21" s="53"/>
      <c r="AE21" s="89"/>
      <c r="AF21" s="107"/>
      <c r="AG21" s="246"/>
      <c r="AH21" s="199"/>
      <c r="AI21" s="169"/>
      <c r="AJ21" s="170"/>
      <c r="AK21" s="53"/>
      <c r="AL21" s="53"/>
      <c r="AM21" s="89"/>
      <c r="AN21" s="107"/>
      <c r="AO21" s="91"/>
    </row>
    <row r="22" spans="1:41" ht="13.5" customHeight="1">
      <c r="A22" s="611"/>
      <c r="B22" s="184" t="s">
        <v>125</v>
      </c>
      <c r="C22" s="601" t="s">
        <v>126</v>
      </c>
      <c r="D22" s="90"/>
      <c r="E22" s="90"/>
      <c r="F22" s="90"/>
      <c r="G22" s="89"/>
      <c r="H22" s="100"/>
      <c r="I22" s="88"/>
      <c r="J22" s="199"/>
      <c r="K22" s="601"/>
      <c r="L22" s="90"/>
      <c r="M22" s="90"/>
      <c r="N22" s="90"/>
      <c r="O22" s="89"/>
      <c r="P22" s="100"/>
      <c r="Q22" s="88"/>
      <c r="R22" s="199"/>
      <c r="S22" s="601"/>
      <c r="T22" s="90"/>
      <c r="U22" s="90"/>
      <c r="V22" s="90"/>
      <c r="W22" s="89"/>
      <c r="X22" s="100"/>
      <c r="Y22" s="88"/>
      <c r="Z22" s="184"/>
      <c r="AA22" s="601"/>
      <c r="AB22" s="90"/>
      <c r="AC22" s="90"/>
      <c r="AD22" s="90"/>
      <c r="AE22" s="89"/>
      <c r="AF22" s="100"/>
      <c r="AG22" s="88"/>
      <c r="AH22" s="184"/>
      <c r="AI22" s="601"/>
      <c r="AJ22" s="90"/>
      <c r="AK22" s="90"/>
      <c r="AL22" s="90"/>
      <c r="AM22" s="89"/>
      <c r="AN22" s="100"/>
      <c r="AO22" s="88"/>
    </row>
    <row r="23" spans="1:41" ht="13.5" customHeight="1">
      <c r="A23" s="611"/>
      <c r="B23" s="184" t="s">
        <v>128</v>
      </c>
      <c r="C23" s="602"/>
      <c r="D23" s="90"/>
      <c r="E23" s="90"/>
      <c r="F23" s="53"/>
      <c r="G23" s="89"/>
      <c r="H23" s="100"/>
      <c r="I23" s="88"/>
      <c r="J23" s="199"/>
      <c r="K23" s="602"/>
      <c r="L23" s="170"/>
      <c r="M23" s="90"/>
      <c r="N23" s="53"/>
      <c r="O23" s="89"/>
      <c r="P23" s="100"/>
      <c r="Q23" s="88"/>
      <c r="R23" s="199"/>
      <c r="S23" s="602"/>
      <c r="T23" s="90"/>
      <c r="U23" s="90"/>
      <c r="V23" s="53"/>
      <c r="W23" s="89"/>
      <c r="X23" s="100"/>
      <c r="Y23" s="88"/>
      <c r="Z23" s="184"/>
      <c r="AA23" s="602"/>
      <c r="AB23" s="90"/>
      <c r="AC23" s="90"/>
      <c r="AD23" s="53"/>
      <c r="AE23" s="89"/>
      <c r="AF23" s="100"/>
      <c r="AG23" s="88"/>
      <c r="AH23" s="184"/>
      <c r="AI23" s="602"/>
      <c r="AJ23" s="90"/>
      <c r="AK23" s="90"/>
      <c r="AL23" s="53"/>
      <c r="AM23" s="89"/>
      <c r="AN23" s="100"/>
      <c r="AO23" s="88"/>
    </row>
    <row r="24" spans="1:41" ht="13.5" customHeight="1">
      <c r="A24" s="612"/>
      <c r="B24" s="185" t="s">
        <v>129</v>
      </c>
      <c r="C24" s="602"/>
      <c r="D24" s="90"/>
      <c r="E24" s="90"/>
      <c r="F24" s="90"/>
      <c r="G24" s="89"/>
      <c r="H24" s="100"/>
      <c r="I24" s="88"/>
      <c r="J24" s="93"/>
      <c r="K24" s="602"/>
      <c r="L24" s="90"/>
      <c r="M24" s="90"/>
      <c r="N24" s="90"/>
      <c r="O24" s="89"/>
      <c r="P24" s="100"/>
      <c r="Q24" s="88"/>
      <c r="R24" s="93"/>
      <c r="S24" s="602"/>
      <c r="T24" s="90"/>
      <c r="U24" s="90"/>
      <c r="V24" s="90"/>
      <c r="W24" s="89"/>
      <c r="X24" s="100"/>
      <c r="Y24" s="88"/>
      <c r="Z24" s="185"/>
      <c r="AA24" s="602"/>
      <c r="AB24" s="90"/>
      <c r="AC24" s="90"/>
      <c r="AD24" s="90"/>
      <c r="AE24" s="89"/>
      <c r="AF24" s="100"/>
      <c r="AG24" s="88"/>
      <c r="AH24" s="185"/>
      <c r="AI24" s="602"/>
      <c r="AJ24" s="90"/>
      <c r="AK24" s="90"/>
      <c r="AL24" s="90"/>
      <c r="AM24" s="89"/>
      <c r="AN24" s="100"/>
      <c r="AO24" s="88"/>
    </row>
    <row r="25" spans="1:41" ht="13.5" customHeight="1">
      <c r="A25" s="610" t="s">
        <v>0</v>
      </c>
      <c r="B25" s="232" t="s">
        <v>293</v>
      </c>
      <c r="C25" s="269" t="s">
        <v>366</v>
      </c>
      <c r="D25" s="70">
        <v>30</v>
      </c>
      <c r="E25" s="270"/>
      <c r="F25" s="89"/>
      <c r="G25" s="89">
        <f>D25/100</f>
        <v>0.3</v>
      </c>
      <c r="H25" s="133">
        <f>(D25*$D$2)/1000</f>
        <v>17.100000000000001</v>
      </c>
      <c r="I25" s="88"/>
      <c r="J25" s="94"/>
      <c r="K25" s="172"/>
      <c r="L25" s="90"/>
      <c r="M25" s="136"/>
      <c r="N25" s="64"/>
      <c r="O25" s="70"/>
      <c r="P25" s="245"/>
      <c r="Q25" s="88"/>
      <c r="R25" s="232"/>
      <c r="S25" s="269"/>
      <c r="T25" s="70"/>
      <c r="U25" s="270"/>
      <c r="V25" s="89"/>
      <c r="W25" s="89"/>
      <c r="X25" s="133"/>
      <c r="Y25" s="65"/>
      <c r="Z25" s="63"/>
      <c r="AA25" s="71"/>
      <c r="AB25" s="67"/>
      <c r="AC25" s="64"/>
      <c r="AD25" s="67"/>
      <c r="AE25" s="70"/>
      <c r="AF25" s="78"/>
      <c r="AG25" s="65"/>
      <c r="AH25" s="49"/>
      <c r="AI25" s="172"/>
      <c r="AJ25" s="50"/>
      <c r="AK25" s="90"/>
      <c r="AL25" s="90"/>
      <c r="AM25" s="89"/>
      <c r="AN25" s="107"/>
      <c r="AO25" s="88"/>
    </row>
    <row r="26" spans="1:41" ht="13.5" customHeight="1">
      <c r="A26" s="611"/>
      <c r="B26" s="234" t="s">
        <v>294</v>
      </c>
      <c r="C26" s="17" t="s">
        <v>367</v>
      </c>
      <c r="D26" s="70">
        <v>10</v>
      </c>
      <c r="E26" s="143"/>
      <c r="F26" s="215">
        <f>D26*0.5/35</f>
        <v>0.14285714285714285</v>
      </c>
      <c r="G26" s="89"/>
      <c r="H26" s="133">
        <f>(D26*$D$2)/1000</f>
        <v>5.7</v>
      </c>
      <c r="I26" s="95"/>
      <c r="J26" s="94"/>
      <c r="K26" s="213"/>
      <c r="L26" s="89"/>
      <c r="M26" s="64"/>
      <c r="N26" s="67"/>
      <c r="O26" s="134"/>
      <c r="P26" s="245"/>
      <c r="Q26" s="91"/>
      <c r="R26" s="234"/>
      <c r="S26" s="17"/>
      <c r="T26" s="70"/>
      <c r="U26" s="143"/>
      <c r="V26" s="215"/>
      <c r="W26" s="89"/>
      <c r="X26" s="133"/>
      <c r="Y26" s="77"/>
      <c r="Z26" s="63"/>
      <c r="AA26" s="62"/>
      <c r="AB26" s="67"/>
      <c r="AC26" s="64"/>
      <c r="AD26" s="67"/>
      <c r="AE26" s="64"/>
      <c r="AF26" s="78"/>
      <c r="AG26" s="77"/>
      <c r="AH26" s="69"/>
      <c r="AI26" s="71"/>
      <c r="AJ26" s="74"/>
      <c r="AK26" s="79"/>
      <c r="AL26" s="79"/>
      <c r="AM26" s="57"/>
      <c r="AN26" s="107"/>
      <c r="AO26" s="91"/>
    </row>
    <row r="27" spans="1:41" ht="13.5" customHeight="1">
      <c r="A27" s="611"/>
      <c r="B27" s="234" t="s">
        <v>364</v>
      </c>
      <c r="C27" s="269"/>
      <c r="D27" s="70"/>
      <c r="E27" s="270"/>
      <c r="F27" s="89"/>
      <c r="G27" s="89"/>
      <c r="H27" s="133"/>
      <c r="I27" s="88"/>
      <c r="J27" s="94"/>
      <c r="K27" s="169"/>
      <c r="L27" s="89"/>
      <c r="M27" s="160"/>
      <c r="N27" s="67"/>
      <c r="O27" s="70"/>
      <c r="P27" s="245"/>
      <c r="Q27" s="65"/>
      <c r="R27" s="234"/>
      <c r="S27" s="269"/>
      <c r="T27" s="70"/>
      <c r="U27" s="270"/>
      <c r="V27" s="89"/>
      <c r="W27" s="89"/>
      <c r="X27" s="133"/>
      <c r="Y27" s="77"/>
      <c r="Z27" s="63"/>
      <c r="AA27" s="71"/>
      <c r="AB27" s="67"/>
      <c r="AC27" s="64"/>
      <c r="AD27" s="67"/>
      <c r="AE27" s="70"/>
      <c r="AF27" s="78"/>
      <c r="AG27" s="77"/>
      <c r="AH27" s="69"/>
      <c r="AI27" s="71"/>
      <c r="AJ27" s="303"/>
      <c r="AK27" s="80"/>
      <c r="AL27" s="79"/>
      <c r="AM27" s="57"/>
      <c r="AN27" s="28"/>
      <c r="AO27" s="88"/>
    </row>
    <row r="28" spans="1:41" ht="13.5" customHeight="1">
      <c r="A28" s="611"/>
      <c r="B28" s="271" t="s">
        <v>365</v>
      </c>
      <c r="C28" s="17"/>
      <c r="D28" s="89"/>
      <c r="E28" s="53"/>
      <c r="F28" s="143"/>
      <c r="G28" s="143"/>
      <c r="H28" s="133"/>
      <c r="I28" s="88"/>
      <c r="J28" s="94"/>
      <c r="K28" s="54"/>
      <c r="L28" s="53"/>
      <c r="M28" s="160"/>
      <c r="N28" s="67"/>
      <c r="O28" s="67"/>
      <c r="P28" s="78"/>
      <c r="Q28" s="111"/>
      <c r="R28" s="271"/>
      <c r="S28" s="17"/>
      <c r="T28" s="89"/>
      <c r="U28" s="53"/>
      <c r="V28" s="143"/>
      <c r="W28" s="143"/>
      <c r="X28" s="133"/>
      <c r="Y28" s="65"/>
      <c r="Z28" s="63"/>
      <c r="AA28" s="13"/>
      <c r="AB28" s="276"/>
      <c r="AC28" s="277"/>
      <c r="AD28" s="136"/>
      <c r="AE28" s="139"/>
      <c r="AF28" s="78"/>
      <c r="AG28" s="65"/>
      <c r="AH28" s="63"/>
      <c r="AI28" s="13"/>
      <c r="AJ28" s="61"/>
      <c r="AK28" s="277"/>
      <c r="AL28" s="136"/>
      <c r="AM28" s="139"/>
      <c r="AN28" s="78"/>
      <c r="AO28" s="65"/>
    </row>
    <row r="29" spans="1:41" ht="13.5" customHeight="1">
      <c r="A29" s="611"/>
      <c r="B29" s="271" t="s">
        <v>136</v>
      </c>
      <c r="C29" s="17"/>
      <c r="D29" s="89"/>
      <c r="E29" s="292"/>
      <c r="F29" s="292"/>
      <c r="G29" s="70"/>
      <c r="H29" s="78"/>
      <c r="I29" s="137"/>
      <c r="J29" s="51"/>
      <c r="K29" s="54"/>
      <c r="L29" s="53"/>
      <c r="M29" s="161"/>
      <c r="N29" s="67"/>
      <c r="O29" s="12"/>
      <c r="P29" s="162"/>
      <c r="Q29" s="65"/>
      <c r="R29" s="271"/>
      <c r="S29" s="17"/>
      <c r="T29" s="89"/>
      <c r="U29" s="292"/>
      <c r="V29" s="292"/>
      <c r="W29" s="70"/>
      <c r="X29" s="78"/>
      <c r="Y29" s="151"/>
      <c r="Z29" s="63"/>
      <c r="AA29" s="13"/>
      <c r="AB29" s="276"/>
      <c r="AC29" s="61"/>
      <c r="AD29" s="64"/>
      <c r="AE29" s="139"/>
      <c r="AF29" s="78"/>
      <c r="AG29" s="65"/>
      <c r="AH29" s="63"/>
      <c r="AI29" s="13"/>
      <c r="AJ29" s="61"/>
      <c r="AK29" s="61"/>
      <c r="AL29" s="67"/>
      <c r="AM29" s="67"/>
      <c r="AN29" s="78"/>
      <c r="AO29" s="65"/>
    </row>
    <row r="30" spans="1:41" ht="13.5" customHeight="1">
      <c r="A30" s="611"/>
      <c r="B30" s="103" t="s">
        <v>72</v>
      </c>
      <c r="C30" s="62"/>
      <c r="D30" s="67"/>
      <c r="E30" s="61"/>
      <c r="F30" s="67"/>
      <c r="G30" s="67"/>
      <c r="H30" s="78"/>
      <c r="I30" s="137"/>
      <c r="J30" s="51"/>
      <c r="K30" s="54"/>
      <c r="L30" s="53"/>
      <c r="M30" s="161"/>
      <c r="N30" s="67"/>
      <c r="O30" s="12"/>
      <c r="P30" s="162"/>
      <c r="Q30" s="65"/>
      <c r="R30" s="271"/>
      <c r="S30" s="17"/>
      <c r="T30" s="89"/>
      <c r="U30" s="292"/>
      <c r="V30" s="292"/>
      <c r="W30" s="70"/>
      <c r="X30" s="78"/>
      <c r="Y30" s="151"/>
      <c r="Z30" s="63"/>
      <c r="AA30" s="13"/>
      <c r="AB30" s="276"/>
      <c r="AC30" s="61"/>
      <c r="AD30" s="64"/>
      <c r="AE30" s="139"/>
      <c r="AF30" s="78"/>
      <c r="AG30" s="65"/>
      <c r="AH30" s="63"/>
      <c r="AI30" s="13"/>
      <c r="AJ30" s="61"/>
      <c r="AK30" s="61"/>
      <c r="AL30" s="67"/>
      <c r="AM30" s="67"/>
      <c r="AN30" s="78"/>
      <c r="AO30" s="65"/>
    </row>
    <row r="31" spans="1:41" ht="13.5" customHeight="1">
      <c r="A31" s="265"/>
      <c r="B31" s="281"/>
      <c r="C31" s="17"/>
      <c r="D31" s="90"/>
      <c r="E31" s="67"/>
      <c r="F31" s="67"/>
      <c r="G31" s="89"/>
      <c r="H31" s="245"/>
      <c r="I31" s="159"/>
      <c r="J31" s="103"/>
      <c r="K31" s="55"/>
      <c r="L31" s="56"/>
      <c r="M31" s="22"/>
      <c r="N31" s="22"/>
      <c r="O31" s="22"/>
      <c r="P31" s="158"/>
      <c r="Q31" s="159"/>
      <c r="R31" s="103"/>
      <c r="S31" s="350"/>
      <c r="T31" s="306"/>
      <c r="U31" s="130"/>
      <c r="V31" s="131"/>
      <c r="W31" s="70"/>
      <c r="X31" s="158"/>
      <c r="Y31" s="159"/>
      <c r="Z31" s="103"/>
      <c r="AA31" s="55"/>
      <c r="AB31" s="56"/>
      <c r="AC31" s="22"/>
      <c r="AD31" s="22"/>
      <c r="AE31" s="22"/>
      <c r="AF31" s="158"/>
      <c r="AG31" s="159"/>
      <c r="AH31" s="103"/>
      <c r="AI31" s="55"/>
      <c r="AJ31" s="56"/>
      <c r="AK31" s="58"/>
      <c r="AL31" s="58"/>
      <c r="AM31" s="58"/>
      <c r="AN31" s="158"/>
      <c r="AO31" s="159"/>
    </row>
    <row r="32" spans="1:41" ht="13.5" customHeight="1">
      <c r="A32" s="570"/>
      <c r="B32" s="72"/>
      <c r="C32" s="240" t="s">
        <v>56</v>
      </c>
      <c r="D32" s="158"/>
      <c r="E32" s="241"/>
      <c r="F32" s="241"/>
      <c r="G32" s="241"/>
      <c r="H32" s="569" t="s">
        <v>579</v>
      </c>
      <c r="I32" s="569" t="s">
        <v>580</v>
      </c>
      <c r="J32" s="72"/>
      <c r="K32" s="113" t="s">
        <v>56</v>
      </c>
      <c r="L32" s="124"/>
      <c r="M32" s="115"/>
      <c r="N32" s="115"/>
      <c r="O32" s="115"/>
      <c r="P32" s="569" t="s">
        <v>579</v>
      </c>
      <c r="Q32" s="569" t="s">
        <v>580</v>
      </c>
      <c r="R32" s="122"/>
      <c r="S32" s="113" t="s">
        <v>56</v>
      </c>
      <c r="T32" s="114"/>
      <c r="U32" s="115"/>
      <c r="V32" s="115"/>
      <c r="W32" s="115"/>
      <c r="X32" s="569" t="s">
        <v>579</v>
      </c>
      <c r="Y32" s="569" t="s">
        <v>580</v>
      </c>
      <c r="Z32" s="19"/>
      <c r="AA32" s="113" t="s">
        <v>56</v>
      </c>
      <c r="AB32" s="114"/>
      <c r="AC32" s="115"/>
      <c r="AD32" s="115"/>
      <c r="AE32" s="115"/>
      <c r="AF32" s="569" t="s">
        <v>579</v>
      </c>
      <c r="AG32" s="569" t="s">
        <v>580</v>
      </c>
      <c r="AH32" s="19"/>
      <c r="AI32" s="113" t="s">
        <v>56</v>
      </c>
      <c r="AJ32" s="114"/>
      <c r="AK32" s="115"/>
      <c r="AL32" s="115"/>
      <c r="AM32" s="115"/>
      <c r="AN32" s="569" t="s">
        <v>579</v>
      </c>
      <c r="AO32" s="569" t="s">
        <v>580</v>
      </c>
    </row>
    <row r="33" spans="1:41" ht="13.5" customHeight="1">
      <c r="A33" s="605"/>
      <c r="B33" s="608" t="s">
        <v>57</v>
      </c>
      <c r="C33" s="37" t="s">
        <v>67</v>
      </c>
      <c r="D33" s="96"/>
      <c r="E33" s="116"/>
      <c r="F33" s="116"/>
      <c r="G33" s="116"/>
      <c r="H33" s="45">
        <v>4.5</v>
      </c>
      <c r="I33" s="46">
        <f>SUM(E5:E30)</f>
        <v>5.0882352941176467</v>
      </c>
      <c r="J33" s="613" t="s">
        <v>57</v>
      </c>
      <c r="K33" s="37" t="s">
        <v>67</v>
      </c>
      <c r="L33" s="45"/>
      <c r="M33" s="125"/>
      <c r="N33" s="125"/>
      <c r="O33" s="125"/>
      <c r="P33" s="45">
        <v>0</v>
      </c>
      <c r="Q33" s="46">
        <f>SUM(M5:M30)</f>
        <v>0</v>
      </c>
      <c r="R33" s="603" t="s">
        <v>57</v>
      </c>
      <c r="S33" s="37" t="s">
        <v>67</v>
      </c>
      <c r="T33" s="45"/>
      <c r="U33" s="125"/>
      <c r="V33" s="125"/>
      <c r="W33" s="125"/>
      <c r="X33" s="45">
        <v>0</v>
      </c>
      <c r="Y33" s="46">
        <f>SUM(U5:U30)</f>
        <v>0</v>
      </c>
      <c r="Z33" s="603" t="s">
        <v>57</v>
      </c>
      <c r="AA33" s="37" t="s">
        <v>67</v>
      </c>
      <c r="AB33" s="45"/>
      <c r="AC33" s="125"/>
      <c r="AD33" s="125"/>
      <c r="AE33" s="125"/>
      <c r="AF33" s="45">
        <v>0</v>
      </c>
      <c r="AG33" s="46">
        <f>SUM(AC5:AC30)</f>
        <v>0</v>
      </c>
      <c r="AH33" s="603" t="s">
        <v>57</v>
      </c>
      <c r="AI33" s="37" t="s">
        <v>67</v>
      </c>
      <c r="AJ33" s="45"/>
      <c r="AK33" s="125"/>
      <c r="AL33" s="125"/>
      <c r="AM33" s="125"/>
      <c r="AN33" s="45">
        <v>0</v>
      </c>
      <c r="AO33" s="46">
        <f>SUM(AK5:AK30)</f>
        <v>0</v>
      </c>
    </row>
    <row r="34" spans="1:41" ht="13.5" customHeight="1">
      <c r="A34" s="606"/>
      <c r="B34" s="608"/>
      <c r="C34" s="38" t="s">
        <v>68</v>
      </c>
      <c r="D34" s="97"/>
      <c r="E34" s="116"/>
      <c r="F34" s="116"/>
      <c r="G34" s="116"/>
      <c r="H34" s="46">
        <v>2</v>
      </c>
      <c r="I34" s="46">
        <f>SUM(F5:F31)</f>
        <v>2.5714285714285712</v>
      </c>
      <c r="J34" s="613"/>
      <c r="K34" s="38" t="s">
        <v>68</v>
      </c>
      <c r="L34" s="46"/>
      <c r="M34" s="125"/>
      <c r="N34" s="125"/>
      <c r="O34" s="125"/>
      <c r="P34" s="46">
        <v>0</v>
      </c>
      <c r="Q34" s="46">
        <f>SUM(N5:N31)</f>
        <v>0</v>
      </c>
      <c r="R34" s="603"/>
      <c r="S34" s="38" t="s">
        <v>68</v>
      </c>
      <c r="T34" s="46"/>
      <c r="U34" s="125"/>
      <c r="V34" s="125"/>
      <c r="W34" s="125"/>
      <c r="X34" s="46">
        <v>0</v>
      </c>
      <c r="Y34" s="46">
        <f>SUM(V5:V31)</f>
        <v>0</v>
      </c>
      <c r="Z34" s="603"/>
      <c r="AA34" s="38" t="s">
        <v>68</v>
      </c>
      <c r="AB34" s="46"/>
      <c r="AC34" s="125"/>
      <c r="AD34" s="125"/>
      <c r="AE34" s="125"/>
      <c r="AF34" s="46">
        <v>0</v>
      </c>
      <c r="AG34" s="46">
        <f>SUM(AD5:AD31)</f>
        <v>0</v>
      </c>
      <c r="AH34" s="603"/>
      <c r="AI34" s="38" t="s">
        <v>68</v>
      </c>
      <c r="AJ34" s="46"/>
      <c r="AK34" s="125"/>
      <c r="AL34" s="125"/>
      <c r="AM34" s="125"/>
      <c r="AN34" s="46">
        <v>0</v>
      </c>
      <c r="AO34" s="46">
        <f>SUM(AL5:AL31)</f>
        <v>0</v>
      </c>
    </row>
    <row r="35" spans="1:41" ht="13.5" customHeight="1">
      <c r="A35" s="606"/>
      <c r="B35" s="608"/>
      <c r="C35" s="39" t="s">
        <v>58</v>
      </c>
      <c r="D35" s="98"/>
      <c r="E35" s="96"/>
      <c r="F35" s="96"/>
      <c r="G35" s="96"/>
      <c r="H35" s="46">
        <f>I35</f>
        <v>1.5</v>
      </c>
      <c r="I35" s="46">
        <f>SUM(G7:G31)</f>
        <v>1.5</v>
      </c>
      <c r="J35" s="613"/>
      <c r="K35" s="39" t="s">
        <v>58</v>
      </c>
      <c r="L35" s="47"/>
      <c r="M35" s="45"/>
      <c r="N35" s="45"/>
      <c r="O35" s="45"/>
      <c r="P35" s="46">
        <f>Q35</f>
        <v>0</v>
      </c>
      <c r="Q35" s="46">
        <f>SUM(O7:O31)</f>
        <v>0</v>
      </c>
      <c r="R35" s="603"/>
      <c r="S35" s="39" t="s">
        <v>58</v>
      </c>
      <c r="T35" s="47"/>
      <c r="U35" s="45"/>
      <c r="V35" s="45"/>
      <c r="W35" s="45"/>
      <c r="X35" s="46">
        <f>Y35</f>
        <v>0</v>
      </c>
      <c r="Y35" s="46">
        <f>SUM(W7:W31)</f>
        <v>0</v>
      </c>
      <c r="Z35" s="603"/>
      <c r="AA35" s="39" t="s">
        <v>58</v>
      </c>
      <c r="AB35" s="47"/>
      <c r="AC35" s="45"/>
      <c r="AD35" s="45"/>
      <c r="AE35" s="45"/>
      <c r="AF35" s="46">
        <f>AG35</f>
        <v>0</v>
      </c>
      <c r="AG35" s="46">
        <f>SUM(AE7:AE31)</f>
        <v>0</v>
      </c>
      <c r="AH35" s="603"/>
      <c r="AI35" s="39" t="s">
        <v>58</v>
      </c>
      <c r="AJ35" s="47"/>
      <c r="AK35" s="45"/>
      <c r="AL35" s="45"/>
      <c r="AM35" s="45"/>
      <c r="AN35" s="46">
        <f>AO35</f>
        <v>0</v>
      </c>
      <c r="AO35" s="46">
        <f>SUM(AM7:AM31)</f>
        <v>0</v>
      </c>
    </row>
    <row r="36" spans="1:41" ht="13.5" customHeight="1">
      <c r="A36" s="606"/>
      <c r="B36" s="608"/>
      <c r="C36" s="39" t="s">
        <v>59</v>
      </c>
      <c r="D36" s="98"/>
      <c r="E36" s="97"/>
      <c r="F36" s="97"/>
      <c r="G36" s="97"/>
      <c r="H36" s="46">
        <v>0</v>
      </c>
      <c r="I36" s="46">
        <f>D31</f>
        <v>0</v>
      </c>
      <c r="J36" s="613"/>
      <c r="K36" s="39" t="s">
        <v>59</v>
      </c>
      <c r="L36" s="47"/>
      <c r="M36" s="46"/>
      <c r="N36" s="46"/>
      <c r="O36" s="46"/>
      <c r="P36" s="46">
        <v>0</v>
      </c>
      <c r="Q36" s="46">
        <f>L31</f>
        <v>0</v>
      </c>
      <c r="R36" s="603"/>
      <c r="S36" s="39" t="s">
        <v>59</v>
      </c>
      <c r="T36" s="47"/>
      <c r="U36" s="46"/>
      <c r="V36" s="46"/>
      <c r="W36" s="46"/>
      <c r="X36" s="46">
        <v>0</v>
      </c>
      <c r="Y36" s="46">
        <f>T31</f>
        <v>0</v>
      </c>
      <c r="Z36" s="603"/>
      <c r="AA36" s="39" t="s">
        <v>59</v>
      </c>
      <c r="AB36" s="47"/>
      <c r="AC36" s="46"/>
      <c r="AD36" s="46"/>
      <c r="AE36" s="46"/>
      <c r="AF36" s="46">
        <v>0</v>
      </c>
      <c r="AG36" s="46">
        <f>AB31</f>
        <v>0</v>
      </c>
      <c r="AH36" s="603"/>
      <c r="AI36" s="39" t="s">
        <v>59</v>
      </c>
      <c r="AJ36" s="47"/>
      <c r="AK36" s="46"/>
      <c r="AL36" s="46"/>
      <c r="AM36" s="46"/>
      <c r="AN36" s="46">
        <v>0</v>
      </c>
      <c r="AO36" s="46">
        <f>AJ31</f>
        <v>0</v>
      </c>
    </row>
    <row r="37" spans="1:41" ht="13.5" customHeight="1">
      <c r="A37" s="607"/>
      <c r="B37" s="609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14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04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04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04"/>
      <c r="AI37" s="37" t="s">
        <v>66</v>
      </c>
      <c r="AJ37" s="47"/>
      <c r="AK37" s="47"/>
      <c r="AL37" s="47"/>
      <c r="AM37" s="47"/>
      <c r="AN37" s="46">
        <v>0</v>
      </c>
      <c r="AO37" s="46">
        <v>0</v>
      </c>
    </row>
    <row r="38" spans="1:41" ht="13.5" customHeight="1">
      <c r="A38" s="607"/>
      <c r="B38" s="609"/>
      <c r="C38" s="266" t="s">
        <v>130</v>
      </c>
      <c r="D38" s="253"/>
      <c r="E38" s="253"/>
      <c r="F38" s="253"/>
      <c r="G38" s="253"/>
      <c r="H38" s="46">
        <v>2.5</v>
      </c>
      <c r="I38" s="46">
        <v>2.5</v>
      </c>
      <c r="J38" s="614"/>
      <c r="K38" s="266" t="s">
        <v>130</v>
      </c>
      <c r="L38" s="254"/>
      <c r="M38" s="254"/>
      <c r="N38" s="254"/>
      <c r="O38" s="254"/>
      <c r="P38" s="46">
        <v>2.5</v>
      </c>
      <c r="Q38" s="267">
        <v>2.5</v>
      </c>
      <c r="R38" s="604"/>
      <c r="S38" s="266" t="s">
        <v>130</v>
      </c>
      <c r="T38" s="254"/>
      <c r="U38" s="254"/>
      <c r="V38" s="254"/>
      <c r="W38" s="254"/>
      <c r="X38" s="46">
        <v>2.5</v>
      </c>
      <c r="Y38" s="267">
        <v>2.5</v>
      </c>
      <c r="Z38" s="604"/>
      <c r="AA38" s="266" t="s">
        <v>130</v>
      </c>
      <c r="AB38" s="254"/>
      <c r="AC38" s="254"/>
      <c r="AD38" s="254"/>
      <c r="AE38" s="254"/>
      <c r="AF38" s="46">
        <v>2.5</v>
      </c>
      <c r="AG38" s="267">
        <v>2.5</v>
      </c>
      <c r="AH38" s="604"/>
      <c r="AI38" s="266" t="s">
        <v>130</v>
      </c>
      <c r="AJ38" s="254"/>
      <c r="AK38" s="254"/>
      <c r="AL38" s="254"/>
      <c r="AM38" s="254"/>
      <c r="AN38" s="46">
        <v>2.5</v>
      </c>
      <c r="AO38" s="267">
        <v>2.5</v>
      </c>
    </row>
    <row r="39" spans="1:41" ht="13.5" customHeight="1">
      <c r="A39" s="607"/>
      <c r="B39" s="609"/>
      <c r="C39" s="252" t="s">
        <v>38</v>
      </c>
      <c r="D39" s="253"/>
      <c r="E39" s="253"/>
      <c r="F39" s="253"/>
      <c r="G39" s="253"/>
      <c r="H39" s="48">
        <f>(H33*70)+(H34*75)+(H35*25)+(H36*60)+(H37*150)+(H38*45)</f>
        <v>615</v>
      </c>
      <c r="I39" s="255">
        <f>(I33*70)+(I34*75)+(I35*25)+(I36*60)+(I37*150)+(I38*45)</f>
        <v>699.03361344537802</v>
      </c>
      <c r="J39" s="614"/>
      <c r="K39" s="252" t="s">
        <v>38</v>
      </c>
      <c r="L39" s="254"/>
      <c r="M39" s="254"/>
      <c r="N39" s="254"/>
      <c r="O39" s="254"/>
      <c r="P39" s="48">
        <f>(P33*70)+(P34*75)+(P35*25)+(P36*60)+(P37*150)+(P38*45)</f>
        <v>112.5</v>
      </c>
      <c r="Q39" s="255">
        <f>(Q33*70)+(Q34*75)+(Q35*25)+(Q36*60)+(Q37*150)+(Q38*45)</f>
        <v>112.5</v>
      </c>
      <c r="R39" s="604"/>
      <c r="S39" s="252" t="s">
        <v>38</v>
      </c>
      <c r="T39" s="254"/>
      <c r="U39" s="254"/>
      <c r="V39" s="254"/>
      <c r="W39" s="254"/>
      <c r="X39" s="48">
        <f>(X33*70)+(X34*75)+(X35*25)+(X36*60)+(X37*150)+(X38*45)</f>
        <v>112.5</v>
      </c>
      <c r="Y39" s="255">
        <f>(Y33*70)+(Y34*75)+(Y35*25)+(Y36*60)+(Y37*150)+(Y38*45)</f>
        <v>112.5</v>
      </c>
      <c r="Z39" s="604"/>
      <c r="AA39" s="252" t="s">
        <v>38</v>
      </c>
      <c r="AB39" s="254"/>
      <c r="AC39" s="254"/>
      <c r="AD39" s="254"/>
      <c r="AE39" s="254"/>
      <c r="AF39" s="48">
        <f>(AF33*70)+(AF34*75)+(AF35*25)+(AF36*60)+(AF37*150)+(AF38*45)</f>
        <v>112.5</v>
      </c>
      <c r="AG39" s="255">
        <f>(AG33*70)+(AG34*75)+(AG35*25)+(AG36*60)+(AG37*150)+(AG38*45)</f>
        <v>112.5</v>
      </c>
      <c r="AH39" s="604"/>
      <c r="AI39" s="252" t="s">
        <v>38</v>
      </c>
      <c r="AJ39" s="254"/>
      <c r="AK39" s="254"/>
      <c r="AL39" s="254"/>
      <c r="AM39" s="254"/>
      <c r="AN39" s="48">
        <f>(AN33*70)+(AN34*75)+(AN35*25)+(AN36*60)+(AN37*150)+(AN38*45)</f>
        <v>112.5</v>
      </c>
      <c r="AO39" s="255">
        <f>(AO33*70)+(AO34*75)+(AO35*25)+(AO36*60)+(AO37*150)+(AO38*45)</f>
        <v>112.5</v>
      </c>
    </row>
    <row r="40" spans="1:41" ht="8.25" customHeight="1">
      <c r="A40" s="257"/>
      <c r="B40" s="258"/>
      <c r="C40" s="259"/>
      <c r="D40" s="260"/>
      <c r="E40" s="260"/>
      <c r="F40" s="260"/>
      <c r="G40" s="260"/>
      <c r="H40" s="261"/>
      <c r="I40" s="261"/>
      <c r="J40" s="262"/>
      <c r="K40" s="259"/>
      <c r="L40" s="263"/>
      <c r="M40" s="263"/>
      <c r="N40" s="263"/>
      <c r="O40" s="263"/>
      <c r="P40" s="264"/>
      <c r="Q40" s="264"/>
      <c r="R40" s="262"/>
      <c r="S40" s="259"/>
      <c r="T40" s="263"/>
      <c r="U40" s="263"/>
      <c r="V40" s="263"/>
      <c r="W40" s="263"/>
      <c r="X40" s="264"/>
      <c r="Y40" s="264"/>
      <c r="Z40" s="262"/>
      <c r="AA40" s="259"/>
      <c r="AB40" s="263"/>
      <c r="AC40" s="263"/>
      <c r="AD40" s="263"/>
      <c r="AE40" s="263"/>
      <c r="AF40" s="264"/>
      <c r="AG40" s="264"/>
      <c r="AH40" s="262"/>
      <c r="AI40" s="259"/>
      <c r="AJ40" s="263"/>
      <c r="AK40" s="263"/>
      <c r="AL40" s="263"/>
      <c r="AM40" s="263"/>
      <c r="AN40" s="264"/>
      <c r="AO40" s="264"/>
    </row>
    <row r="41" spans="1:41" ht="13.5" customHeight="1">
      <c r="B41" s="10"/>
      <c r="C41" s="43" t="s">
        <v>53</v>
      </c>
      <c r="F41" s="5"/>
      <c r="G41" s="5"/>
      <c r="H41" s="32"/>
      <c r="J41" s="10"/>
      <c r="K41" s="43" t="s">
        <v>60</v>
      </c>
      <c r="L41" s="10"/>
      <c r="P41" s="32"/>
      <c r="R41" s="10"/>
      <c r="S41" s="10" t="s">
        <v>54</v>
      </c>
      <c r="X41" s="32"/>
      <c r="Z41" s="10"/>
      <c r="AA41" s="43"/>
      <c r="AF41" s="32"/>
      <c r="AH41" s="10"/>
      <c r="AI41" s="43"/>
      <c r="AN41" s="32"/>
    </row>
    <row r="42" spans="1:41" ht="21">
      <c r="B42" s="10"/>
      <c r="C42" s="598" t="s">
        <v>119</v>
      </c>
      <c r="D42" s="598"/>
      <c r="E42" s="598"/>
      <c r="F42" s="598"/>
      <c r="G42" s="598"/>
      <c r="H42" s="598"/>
      <c r="I42" s="598"/>
      <c r="J42" s="598"/>
      <c r="K42" s="598"/>
      <c r="L42" s="598"/>
      <c r="M42" s="598"/>
      <c r="N42" s="598"/>
      <c r="O42" s="598"/>
      <c r="P42" s="32"/>
      <c r="R42" s="10"/>
      <c r="S42" s="10"/>
      <c r="X42" s="32"/>
      <c r="Z42" s="10"/>
      <c r="AA42" s="43"/>
      <c r="AF42" s="32"/>
      <c r="AH42" s="10"/>
      <c r="AI42" s="43"/>
      <c r="AN42" s="32"/>
    </row>
  </sheetData>
  <mergeCells count="26"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A5:A7"/>
    <mergeCell ref="A8:A14"/>
    <mergeCell ref="A15:A20"/>
    <mergeCell ref="A21:A24"/>
    <mergeCell ref="C22:C24"/>
    <mergeCell ref="C42:O42"/>
    <mergeCell ref="S22:S24"/>
    <mergeCell ref="AA22:AA24"/>
    <mergeCell ref="AI22:AI24"/>
    <mergeCell ref="A25:A30"/>
    <mergeCell ref="A33:A39"/>
    <mergeCell ref="B33:B39"/>
    <mergeCell ref="J33:J39"/>
    <mergeCell ref="R33:R39"/>
    <mergeCell ref="Z33:Z39"/>
    <mergeCell ref="AH33:AH39"/>
    <mergeCell ref="K22:K24"/>
  </mergeCells>
  <phoneticPr fontId="21" type="noConversion"/>
  <pageMargins left="0.25" right="0.25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8.9月菜單</vt:lpstr>
      <vt:lpstr>素食(蛋)</vt:lpstr>
      <vt:lpstr>0830</vt:lpstr>
      <vt:lpstr>0902~0906</vt:lpstr>
      <vt:lpstr>0909~0913</vt:lpstr>
      <vt:lpstr>0916~0920</vt:lpstr>
      <vt:lpstr>0923~0927</vt:lpstr>
      <vt:lpstr>0930</vt:lpstr>
      <vt:lpstr>'8.9月菜單'!Print_Area</vt:lpstr>
      <vt:lpstr>'素食(蛋)'!Print_Area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joey2024mstc@gmail.com</cp:lastModifiedBy>
  <cp:lastPrinted>2024-07-16T00:35:55Z</cp:lastPrinted>
  <dcterms:created xsi:type="dcterms:W3CDTF">2010-08-25T11:17:24Z</dcterms:created>
  <dcterms:modified xsi:type="dcterms:W3CDTF">2024-11-01T05:31:39Z</dcterms:modified>
</cp:coreProperties>
</file>